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verze3\"/>
    </mc:Choice>
  </mc:AlternateContent>
  <bookViews>
    <workbookView xWindow="0" yWindow="0" windowWidth="28770" windowHeight="12300"/>
  </bookViews>
  <sheets>
    <sheet name="Calc. of remun. of WoS a SCOPUS" sheetId="1" r:id="rId1"/>
    <sheet name="List1" sheetId="6" r:id="rId2"/>
    <sheet name="Form SAMPLE" sheetId="3" r:id="rId3"/>
    <sheet name="Calc.of remun. for nat. journal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8" i="1"/>
  <c r="I8" i="1" l="1"/>
  <c r="I5" i="1"/>
  <c r="H11" i="1" l="1"/>
  <c r="H14" i="1"/>
  <c r="E22" i="3" l="1"/>
  <c r="G15" i="3"/>
  <c r="E15" i="3"/>
  <c r="G14" i="3"/>
  <c r="E14" i="3"/>
  <c r="G13" i="3"/>
  <c r="E13" i="3"/>
  <c r="G12" i="3"/>
  <c r="H11" i="3" s="1"/>
  <c r="E12" i="3"/>
  <c r="G11" i="3"/>
  <c r="G8" i="3"/>
  <c r="E8" i="3"/>
  <c r="G7" i="3"/>
  <c r="E7" i="3"/>
  <c r="G6" i="3"/>
  <c r="E6" i="3"/>
  <c r="E5" i="3"/>
  <c r="G5" i="3"/>
  <c r="G4" i="3"/>
  <c r="E15" i="1"/>
  <c r="H4" i="3" l="1"/>
  <c r="G18" i="3" s="1"/>
  <c r="H12" i="1"/>
  <c r="H13" i="1"/>
  <c r="G21" i="3" l="1"/>
  <c r="G20" i="3"/>
  <c r="G19" i="3"/>
  <c r="G22" i="3"/>
  <c r="H15" i="1"/>
</calcChain>
</file>

<file path=xl/sharedStrings.xml><?xml version="1.0" encoding="utf-8"?>
<sst xmlns="http://schemas.openxmlformats.org/spreadsheetml/2006/main" count="69" uniqueCount="32">
  <si>
    <t>Journal category name</t>
  </si>
  <si>
    <t>WOS</t>
  </si>
  <si>
    <t>SCOPUS</t>
  </si>
  <si>
    <t>Journal subject category name</t>
  </si>
  <si>
    <t>"Novák"</t>
  </si>
  <si>
    <t>"Nováková"</t>
  </si>
  <si>
    <t>BIOCHEMISTRY &amp; MOLECULAR BIOLOGY</t>
  </si>
  <si>
    <t>CHEMISTRY, INORGANIC &amp; NUCLEAR</t>
  </si>
  <si>
    <t>JOURNAL OF INORGANIC BIOCHEMISTRY</t>
  </si>
  <si>
    <t>Date</t>
  </si>
  <si>
    <t>Number of journals in category</t>
  </si>
  <si>
    <t>Financial amount (each author)</t>
  </si>
  <si>
    <t>Average amount (each author)</t>
  </si>
  <si>
    <t>Author's name</t>
  </si>
  <si>
    <t xml:space="preserve">Number of addresses at institutes abroad </t>
  </si>
  <si>
    <t xml:space="preserve">DOMESTIC AUTHORS </t>
  </si>
  <si>
    <t xml:space="preserve">Percentage of authors' share of financial remuneration (the total sum of domestic authors must be 100%) </t>
  </si>
  <si>
    <t>Author's signature</t>
  </si>
  <si>
    <t xml:space="preserve">Number of all authors </t>
  </si>
  <si>
    <t>Final financial amount</t>
  </si>
  <si>
    <t>DOMESTIC AUTHORS</t>
  </si>
  <si>
    <t>Name of the journal</t>
  </si>
  <si>
    <t>Journal ranking in category</t>
  </si>
  <si>
    <t>Number of author's addresses at Czech research institutes (including Philosophical Faculty UHK)</t>
  </si>
  <si>
    <t>Name of the article</t>
  </si>
  <si>
    <t>ID (in OBD)</t>
  </si>
  <si>
    <t xml:space="preserve">Name of the database </t>
  </si>
  <si>
    <t>Percentile</t>
  </si>
  <si>
    <t xml:space="preserve">Percentage of authors' share </t>
  </si>
  <si>
    <t>Number of UHK authors</t>
  </si>
  <si>
    <t>Work published in international cooperation       (YES=1; NO=0)</t>
  </si>
  <si>
    <t xml:space="preserve">Funding source (e.g. GA ČR, TA ČR, IRT, Specific research, visiting professorship etc.)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</si>
</sst>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98F6AA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Protection="1"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5" xfId="0" applyNumberForma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9" xfId="0" applyFont="1" applyFill="1" applyBorder="1" applyAlignment="1" applyProtection="1"/>
    <xf numFmtId="0" fontId="3" fillId="3" borderId="5" xfId="0" applyFont="1" applyFill="1" applyBorder="1" applyAlignment="1" applyProtection="1">
      <alignment horizontal="center" wrapText="1"/>
    </xf>
    <xf numFmtId="9" fontId="0" fillId="0" borderId="5" xfId="0" applyNumberFormat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3" fillId="3" borderId="6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9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protection locked="0"/>
    </xf>
    <xf numFmtId="0" fontId="9" fillId="3" borderId="17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wrapText="1"/>
      <protection locked="0"/>
    </xf>
    <xf numFmtId="0" fontId="8" fillId="0" borderId="1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0" borderId="1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3" fillId="3" borderId="22" xfId="0" applyFont="1" applyFill="1" applyBorder="1" applyAlignment="1" applyProtection="1">
      <alignment horizontal="center" wrapText="1"/>
    </xf>
    <xf numFmtId="0" fontId="0" fillId="0" borderId="31" xfId="0" applyBorder="1" applyAlignment="1"/>
    <xf numFmtId="0" fontId="0" fillId="0" borderId="32" xfId="0" applyBorder="1"/>
    <xf numFmtId="0" fontId="13" fillId="0" borderId="24" xfId="0" applyFont="1" applyFill="1" applyBorder="1" applyAlignment="1" applyProtection="1">
      <protection locked="0"/>
    </xf>
    <xf numFmtId="0" fontId="11" fillId="3" borderId="19" xfId="0" applyFont="1" applyFill="1" applyBorder="1" applyAlignment="1" applyProtection="1">
      <alignment horizontal="center" wrapText="1"/>
    </xf>
    <xf numFmtId="0" fontId="10" fillId="3" borderId="24" xfId="0" applyFont="1" applyFill="1" applyBorder="1" applyAlignment="1" applyProtection="1">
      <alignment horizontal="center" wrapText="1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</xf>
    <xf numFmtId="0" fontId="14" fillId="5" borderId="34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5" borderId="3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</xf>
    <xf numFmtId="0" fontId="16" fillId="3" borderId="34" xfId="0" applyFont="1" applyFill="1" applyBorder="1" applyAlignment="1" applyProtection="1">
      <alignment horizontal="center" wrapText="1"/>
    </xf>
    <xf numFmtId="0" fontId="17" fillId="3" borderId="20" xfId="0" applyFont="1" applyFill="1" applyBorder="1" applyAlignment="1" applyProtection="1">
      <alignment horizontal="center" wrapText="1"/>
    </xf>
    <xf numFmtId="0" fontId="10" fillId="3" borderId="20" xfId="0" applyFont="1" applyFill="1" applyBorder="1" applyAlignment="1" applyProtection="1">
      <alignment horizontal="center" wrapText="1"/>
    </xf>
    <xf numFmtId="0" fontId="3" fillId="3" borderId="2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center" wrapText="1"/>
      <protection locked="0"/>
    </xf>
    <xf numFmtId="165" fontId="3" fillId="3" borderId="39" xfId="0" applyNumberFormat="1" applyFont="1" applyFill="1" applyBorder="1" applyAlignment="1" applyProtection="1">
      <alignment horizontal="center" wrapText="1"/>
    </xf>
    <xf numFmtId="165" fontId="3" fillId="3" borderId="40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wrapText="1"/>
    </xf>
    <xf numFmtId="0" fontId="3" fillId="3" borderId="30" xfId="0" applyFont="1" applyFill="1" applyBorder="1" applyAlignment="1" applyProtection="1">
      <alignment wrapText="1"/>
    </xf>
    <xf numFmtId="0" fontId="3" fillId="3" borderId="41" xfId="0" applyFont="1" applyFill="1" applyBorder="1" applyAlignment="1" applyProtection="1">
      <alignment horizontal="center" wrapText="1"/>
    </xf>
    <xf numFmtId="0" fontId="3" fillId="3" borderId="31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left"/>
      <protection locked="0"/>
    </xf>
    <xf numFmtId="164" fontId="0" fillId="0" borderId="0" xfId="1" applyFont="1" applyProtection="1">
      <protection locked="0"/>
    </xf>
    <xf numFmtId="164" fontId="20" fillId="0" borderId="0" xfId="1" applyFont="1" applyProtection="1">
      <protection locked="0"/>
    </xf>
    <xf numFmtId="164" fontId="21" fillId="0" borderId="0" xfId="1" applyFont="1" applyProtection="1">
      <protection locked="0"/>
    </xf>
    <xf numFmtId="0" fontId="22" fillId="3" borderId="15" xfId="0" applyFont="1" applyFill="1" applyBorder="1" applyAlignment="1" applyProtection="1">
      <alignment horizontal="center" wrapText="1"/>
    </xf>
    <xf numFmtId="0" fontId="22" fillId="2" borderId="17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wrapText="1"/>
    </xf>
    <xf numFmtId="0" fontId="22" fillId="3" borderId="7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wrapText="1"/>
    </xf>
    <xf numFmtId="0" fontId="8" fillId="0" borderId="46" xfId="0" applyFont="1" applyBorder="1" applyAlignment="1" applyProtection="1">
      <protection locked="0"/>
    </xf>
    <xf numFmtId="0" fontId="18" fillId="0" borderId="44" xfId="0" applyFont="1" applyBorder="1" applyAlignment="1" applyProtection="1">
      <alignment horizontal="center"/>
      <protection locked="0"/>
    </xf>
    <xf numFmtId="9" fontId="6" fillId="0" borderId="44" xfId="0" applyNumberFormat="1" applyFont="1" applyBorder="1" applyAlignment="1" applyProtection="1">
      <alignment horizontal="center" wrapText="1"/>
    </xf>
    <xf numFmtId="0" fontId="6" fillId="0" borderId="44" xfId="0" applyFont="1" applyBorder="1" applyAlignment="1" applyProtection="1">
      <protection locked="0"/>
    </xf>
    <xf numFmtId="0" fontId="6" fillId="0" borderId="51" xfId="0" applyFont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3" fillId="3" borderId="26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165" fontId="9" fillId="6" borderId="1" xfId="0" applyNumberFormat="1" applyFont="1" applyFill="1" applyBorder="1" applyAlignment="1" applyProtection="1">
      <alignment horizontal="center" wrapText="1"/>
    </xf>
    <xf numFmtId="165" fontId="9" fillId="6" borderId="16" xfId="0" applyNumberFormat="1" applyFont="1" applyFill="1" applyBorder="1" applyAlignment="1" applyProtection="1">
      <alignment horizontal="center"/>
    </xf>
    <xf numFmtId="165" fontId="3" fillId="3" borderId="14" xfId="0" applyNumberFormat="1" applyFont="1" applyFill="1" applyBorder="1" applyAlignment="1" applyProtection="1">
      <alignment horizontal="center" wrapText="1"/>
    </xf>
    <xf numFmtId="165" fontId="3" fillId="3" borderId="33" xfId="0" applyNumberFormat="1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  <xf numFmtId="165" fontId="3" fillId="3" borderId="5" xfId="0" applyNumberFormat="1" applyFont="1" applyFill="1" applyBorder="1" applyAlignment="1" applyProtection="1">
      <alignment horizontal="center"/>
    </xf>
    <xf numFmtId="165" fontId="3" fillId="3" borderId="23" xfId="0" applyNumberFormat="1" applyFont="1" applyFill="1" applyBorder="1" applyAlignment="1" applyProtection="1">
      <alignment horizontal="center"/>
    </xf>
    <xf numFmtId="0" fontId="4" fillId="3" borderId="48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4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14" fontId="4" fillId="0" borderId="40" xfId="0" applyNumberFormat="1" applyFont="1" applyBorder="1" applyAlignment="1" applyProtection="1">
      <alignment horizontal="center"/>
      <protection locked="0"/>
    </xf>
    <xf numFmtId="14" fontId="4" fillId="0" borderId="50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</xf>
    <xf numFmtId="0" fontId="3" fillId="3" borderId="30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right" vertical="center" textRotation="9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3" borderId="5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right" vertical="center" textRotation="9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/>
    </xf>
    <xf numFmtId="0" fontId="12" fillId="5" borderId="33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2" fillId="5" borderId="27" xfId="0" applyFont="1" applyFill="1" applyBorder="1" applyAlignment="1" applyProtection="1">
      <alignment horizontal="center"/>
    </xf>
    <xf numFmtId="0" fontId="12" fillId="5" borderId="28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Čárka" xfId="1" builtinId="3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8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B1" zoomScale="90" zoomScaleNormal="90" workbookViewId="0">
      <selection activeCell="G10" sqref="G10"/>
    </sheetView>
  </sheetViews>
  <sheetFormatPr defaultColWidth="9.140625"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5.85546875" style="13" customWidth="1"/>
    <col min="6" max="6" width="17" style="13" customWidth="1"/>
    <col min="7" max="7" width="20.28515625" style="57" customWidth="1"/>
    <col min="8" max="8" width="18.5703125" style="1" customWidth="1"/>
    <col min="9" max="9" width="14.7109375" style="1" customWidth="1"/>
    <col min="10" max="10" width="18.85546875" style="1" customWidth="1"/>
    <col min="11" max="11" width="15.28515625" style="1" customWidth="1"/>
    <col min="12" max="12" width="17.140625" style="1" bestFit="1" customWidth="1"/>
    <col min="13" max="13" width="16.140625" style="1" customWidth="1"/>
    <col min="14" max="16384" width="9.140625" style="1"/>
  </cols>
  <sheetData>
    <row r="1" spans="1:13" ht="16.5" thickBot="1" x14ac:dyDescent="0.3">
      <c r="A1" s="121" t="s">
        <v>24</v>
      </c>
      <c r="B1" s="122"/>
      <c r="C1" s="110"/>
      <c r="D1" s="111"/>
      <c r="E1" s="111"/>
      <c r="F1" s="111"/>
      <c r="G1" s="112"/>
      <c r="H1" s="85" t="s">
        <v>25</v>
      </c>
      <c r="I1" s="86"/>
    </row>
    <row r="2" spans="1:13" ht="30" customHeight="1" thickBot="1" x14ac:dyDescent="0.3">
      <c r="A2" s="121" t="s">
        <v>21</v>
      </c>
      <c r="B2" s="122"/>
      <c r="C2" s="113"/>
      <c r="D2" s="114"/>
      <c r="E2" s="114"/>
      <c r="F2" s="114"/>
      <c r="G2" s="115"/>
      <c r="H2" s="108" t="s">
        <v>9</v>
      </c>
      <c r="I2" s="116"/>
    </row>
    <row r="3" spans="1:13" ht="34.5" customHeight="1" thickBot="1" x14ac:dyDescent="0.3">
      <c r="A3" s="124" t="s">
        <v>31</v>
      </c>
      <c r="B3" s="125"/>
      <c r="C3" s="126"/>
      <c r="D3" s="127"/>
      <c r="E3" s="127"/>
      <c r="F3" s="127"/>
      <c r="G3" s="128"/>
      <c r="H3" s="109"/>
      <c r="I3" s="117"/>
    </row>
    <row r="4" spans="1:13" ht="66.75" customHeight="1" x14ac:dyDescent="0.25">
      <c r="A4" s="123" t="s">
        <v>1</v>
      </c>
      <c r="B4" s="83" t="s">
        <v>0</v>
      </c>
      <c r="C4" s="20" t="s">
        <v>10</v>
      </c>
      <c r="D4" s="20" t="s">
        <v>22</v>
      </c>
      <c r="E4" s="96" t="s">
        <v>29</v>
      </c>
      <c r="F4" s="97"/>
      <c r="G4" s="79" t="s">
        <v>30</v>
      </c>
      <c r="H4" s="20" t="s">
        <v>11</v>
      </c>
      <c r="I4" s="44" t="s">
        <v>12</v>
      </c>
    </row>
    <row r="5" spans="1:13" ht="15.75" thickBot="1" x14ac:dyDescent="0.3">
      <c r="A5" s="123"/>
      <c r="B5" s="67"/>
      <c r="C5" s="68"/>
      <c r="D5" s="68"/>
      <c r="E5" s="98"/>
      <c r="F5" s="99"/>
      <c r="G5" s="80"/>
      <c r="H5" s="69">
        <f>IF(OR(C5 = 0, D5=0, D5&gt;C5,C8+D8&lt;&gt;0),0, IFERROR(ROUND((120960*ABS(-1+(-1+D5)/(-1+C5))+11880*ABS(-74/99+(-1+D5)/(-1+C5))+55440*ABS(-49/99+(-1+D5)/(-1+C5))+192720*ABS(-8/33+(-1+D5)/(-1+C5))+176000*ABS(-1/11+(-1+D5)/(-1+C5))-323000*ABS((-1+D5)/(-1+C5)))/1000,0)*1000,0)/E5)</f>
        <v>0</v>
      </c>
      <c r="I5" s="70">
        <f xml:space="preserve"> IFERROR(SUM(H5:H5)/COUNTIF(H5:H5,"&gt;0")+G5*10000/E5,0)</f>
        <v>0</v>
      </c>
      <c r="K5" s="23"/>
      <c r="L5" s="76"/>
      <c r="M5" s="76"/>
    </row>
    <row r="6" spans="1:13" ht="19.149999999999999" customHeight="1" thickBot="1" x14ac:dyDescent="0.3">
      <c r="A6" s="71"/>
      <c r="B6" s="72"/>
      <c r="C6" s="72"/>
      <c r="D6" s="72"/>
      <c r="E6" s="72"/>
      <c r="F6" s="72"/>
      <c r="G6" s="81"/>
      <c r="H6" s="73"/>
      <c r="I6" s="74"/>
      <c r="L6" s="77"/>
      <c r="M6" s="76"/>
    </row>
    <row r="7" spans="1:13" ht="60" x14ac:dyDescent="0.25">
      <c r="A7" s="94" t="s">
        <v>2</v>
      </c>
      <c r="B7" s="83" t="s">
        <v>3</v>
      </c>
      <c r="C7" s="20" t="s">
        <v>10</v>
      </c>
      <c r="D7" s="20" t="s">
        <v>22</v>
      </c>
      <c r="E7" s="96" t="s">
        <v>29</v>
      </c>
      <c r="F7" s="97"/>
      <c r="G7" s="82" t="s">
        <v>30</v>
      </c>
      <c r="H7" s="20" t="s">
        <v>11</v>
      </c>
      <c r="I7" s="44" t="s">
        <v>12</v>
      </c>
      <c r="L7" s="78"/>
      <c r="M7" s="77"/>
    </row>
    <row r="8" spans="1:13" ht="15.75" thickBot="1" x14ac:dyDescent="0.3">
      <c r="A8" s="94"/>
      <c r="B8" s="75"/>
      <c r="C8" s="68"/>
      <c r="D8" s="68"/>
      <c r="E8" s="98"/>
      <c r="F8" s="99"/>
      <c r="G8" s="84"/>
      <c r="H8" s="69">
        <f>IF(OR(C8 = 0, D8=0, C5+D5&lt;&gt;0),0, IFERROR(ROUND((55480*ABS(-1+(-1+D8)/(-1+C8))+11880*ABS(-74/99+(-1+D8)/(-1+C8))+15840*ABS(-49/99+(-1+D8)/(-1+C8))+102300*ABS(-8/33+(-1+D8)/(-1+C8))+33000*ABS(-1/11+(-1+D8)/(-1+C8))-111500*ABS((-1+D8)/(-1+C8)))/1000,0)*1000,0)/E8)</f>
        <v>0</v>
      </c>
      <c r="I8" s="70">
        <f xml:space="preserve"> IFERROR(SUM(H8:H8)/COUNTIF(H8:H8,"&gt;0")+G8*10000/E8,0)</f>
        <v>0</v>
      </c>
      <c r="L8" s="77"/>
      <c r="M8" s="77"/>
    </row>
    <row r="9" spans="1:13" ht="24" customHeight="1" thickBot="1" x14ac:dyDescent="0.3">
      <c r="A9" s="87"/>
      <c r="B9" s="118"/>
      <c r="C9" s="119"/>
      <c r="D9" s="119"/>
      <c r="E9" s="119"/>
      <c r="F9" s="119"/>
      <c r="G9" s="119"/>
      <c r="H9" s="119"/>
      <c r="I9" s="120"/>
      <c r="J9" s="10"/>
      <c r="K9" s="23"/>
      <c r="L9" s="76"/>
      <c r="M9" s="76"/>
    </row>
    <row r="10" spans="1:13" ht="76.5" customHeight="1" x14ac:dyDescent="0.25">
      <c r="A10" s="93" t="s">
        <v>15</v>
      </c>
      <c r="B10" s="62" t="s">
        <v>13</v>
      </c>
      <c r="C10" s="63"/>
      <c r="D10" s="64"/>
      <c r="E10" s="65" t="s">
        <v>16</v>
      </c>
      <c r="F10" s="66" t="s">
        <v>17</v>
      </c>
      <c r="G10" s="66"/>
      <c r="H10" s="104" t="s">
        <v>19</v>
      </c>
      <c r="I10" s="105"/>
      <c r="L10" s="76"/>
      <c r="M10" s="76"/>
    </row>
    <row r="11" spans="1:13" ht="17.25" customHeight="1" x14ac:dyDescent="0.25">
      <c r="A11" s="94"/>
      <c r="B11" s="34"/>
      <c r="C11" s="59"/>
      <c r="D11" s="60"/>
      <c r="E11" s="30">
        <v>0.5</v>
      </c>
      <c r="F11" s="31"/>
      <c r="G11" s="31"/>
      <c r="H11" s="106" t="str">
        <f xml:space="preserve"> IF(COUNTA($E$11:$E$14)=($E$5+$E$8), ($I$5*$E$5+$I$8*$E$8)*E11,"Wrong No. of Authors")</f>
        <v>Wrong No. of Authors</v>
      </c>
      <c r="I11" s="107"/>
      <c r="J11" s="58"/>
      <c r="L11" s="23"/>
    </row>
    <row r="12" spans="1:13" ht="16.5" customHeight="1" x14ac:dyDescent="0.25">
      <c r="A12" s="94"/>
      <c r="B12" s="35"/>
      <c r="C12" s="61"/>
      <c r="D12" s="61"/>
      <c r="E12" s="30">
        <v>0.5</v>
      </c>
      <c r="F12" s="31"/>
      <c r="G12" s="31"/>
      <c r="H12" s="102">
        <f>IF(AND(COUNTA($E$11:$E$14)&gt;1, COUNTA($E$11:$E$14)=($E$5+$E$8) ),($I$5*$E$5+$I$8*$E$8)*E12,0)</f>
        <v>0</v>
      </c>
      <c r="I12" s="103"/>
    </row>
    <row r="13" spans="1:13" ht="15.75" customHeight="1" x14ac:dyDescent="0.25">
      <c r="A13" s="94"/>
      <c r="B13" s="36"/>
      <c r="C13" s="61"/>
      <c r="D13" s="61"/>
      <c r="E13" s="30"/>
      <c r="F13" s="31"/>
      <c r="G13" s="31"/>
      <c r="H13" s="102">
        <f>IF(AND(COUNTA($E$11:$E$14)&gt;2, COUNTA($E$11:$E$14)=($E$5+$E$8) ),($I$5*$E$5+$I$8*$E$8)*E13,0)</f>
        <v>0</v>
      </c>
      <c r="I13" s="103"/>
    </row>
    <row r="14" spans="1:13" ht="15.75" thickBot="1" x14ac:dyDescent="0.3">
      <c r="A14" s="94"/>
      <c r="B14" s="36"/>
      <c r="C14" s="61"/>
      <c r="D14" s="61"/>
      <c r="E14" s="30"/>
      <c r="F14" s="31"/>
      <c r="G14" s="31"/>
      <c r="H14" s="102">
        <f>IF(AND(COUNTA($E$11:$E$14)&gt;3, COUNTA($E$11:$E$14)=($E$5+$E$8) ),($I$5*$E$5+$I$8*$E$8)*E14,0)</f>
        <v>0</v>
      </c>
      <c r="I14" s="103"/>
    </row>
    <row r="15" spans="1:13" ht="15.75" thickBot="1" x14ac:dyDescent="0.3">
      <c r="A15" s="95"/>
      <c r="B15" s="88"/>
      <c r="C15" s="89"/>
      <c r="D15" s="89"/>
      <c r="E15" s="90">
        <f>SUM(E11:E14)</f>
        <v>1</v>
      </c>
      <c r="F15" s="91"/>
      <c r="G15" s="92"/>
      <c r="H15" s="100">
        <f>SUM(H11:I14)</f>
        <v>0</v>
      </c>
      <c r="I15" s="101"/>
      <c r="L15" s="10"/>
    </row>
  </sheetData>
  <sheetProtection selectLockedCells="1"/>
  <mergeCells count="22">
    <mergeCell ref="H2:H3"/>
    <mergeCell ref="C1:G1"/>
    <mergeCell ref="C2:G2"/>
    <mergeCell ref="I2:I3"/>
    <mergeCell ref="B9:I9"/>
    <mergeCell ref="E4:F4"/>
    <mergeCell ref="E5:F5"/>
    <mergeCell ref="A1:B1"/>
    <mergeCell ref="A2:B2"/>
    <mergeCell ref="A4:A5"/>
    <mergeCell ref="A3:B3"/>
    <mergeCell ref="C3:G3"/>
    <mergeCell ref="A10:A15"/>
    <mergeCell ref="E7:F7"/>
    <mergeCell ref="E8:F8"/>
    <mergeCell ref="H15:I15"/>
    <mergeCell ref="H13:I13"/>
    <mergeCell ref="H12:I12"/>
    <mergeCell ref="H14:I14"/>
    <mergeCell ref="A7:A8"/>
    <mergeCell ref="H10:I10"/>
    <mergeCell ref="H11:I11"/>
  </mergeCells>
  <conditionalFormatting sqref="E15">
    <cfRule type="cellIs" dxfId="7" priority="3" operator="between">
      <formula>1.01</formula>
      <formula>999</formula>
    </cfRule>
    <cfRule type="cellIs" dxfId="6" priority="4" operator="between">
      <formula>0</formula>
      <formula>0.99</formula>
    </cfRule>
    <cfRule type="cellIs" dxfId="5" priority="5" operator="equal">
      <formula>1</formula>
    </cfRule>
  </conditionalFormatting>
  <conditionalFormatting sqref="H15:I15">
    <cfRule type="cellIs" dxfId="4" priority="1" operator="equal">
      <formula>0</formula>
    </cfRule>
    <cfRule type="expression" dxfId="3" priority="2">
      <formula>"100=$E$14"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&amp;CAppendix A to Dean's decree: Remuneration of academic staff, research workers and postgraduate and undergraduate students for publications </oddHeader>
  </headerFooter>
  <ignoredErrors>
    <ignoredError sqref="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4" sqref="H4:H8"/>
    </sheetView>
  </sheetViews>
  <sheetFormatPr defaultRowHeight="15" x14ac:dyDescent="0.25"/>
  <cols>
    <col min="2" max="2" width="39.140625" customWidth="1"/>
    <col min="3" max="3" width="17.140625" customWidth="1"/>
    <col min="4" max="4" width="16" customWidth="1"/>
    <col min="5" max="5" width="16.42578125" customWidth="1"/>
    <col min="6" max="6" width="22.5703125" customWidth="1"/>
    <col min="7" max="7" width="21.28515625" customWidth="1"/>
    <col min="8" max="8" width="18" customWidth="1"/>
  </cols>
  <sheetData>
    <row r="1" spans="1:8" ht="15.75" thickBot="1" x14ac:dyDescent="0.3">
      <c r="A1" s="1"/>
      <c r="B1" s="137"/>
      <c r="C1" s="137"/>
      <c r="D1" s="137"/>
      <c r="E1" s="137"/>
      <c r="F1" s="137"/>
      <c r="G1" s="137"/>
      <c r="H1" s="137"/>
    </row>
    <row r="2" spans="1:8" ht="22.5" customHeight="1" thickBot="1" x14ac:dyDescent="0.35">
      <c r="A2" s="138" t="s">
        <v>21</v>
      </c>
      <c r="B2" s="139"/>
      <c r="C2" s="140" t="s">
        <v>8</v>
      </c>
      <c r="D2" s="141"/>
      <c r="E2" s="141"/>
      <c r="F2" s="141"/>
      <c r="G2" s="14" t="s">
        <v>9</v>
      </c>
      <c r="H2" s="2">
        <v>42737</v>
      </c>
    </row>
    <row r="3" spans="1:8" ht="38.25" customHeight="1" x14ac:dyDescent="0.25">
      <c r="A3" s="123" t="s">
        <v>1</v>
      </c>
      <c r="B3" s="40" t="s">
        <v>0</v>
      </c>
      <c r="C3" s="43" t="s">
        <v>10</v>
      </c>
      <c r="D3" s="15" t="s">
        <v>22</v>
      </c>
      <c r="E3" s="132" t="s">
        <v>18</v>
      </c>
      <c r="F3" s="133"/>
      <c r="G3" s="20" t="s">
        <v>11</v>
      </c>
      <c r="H3" s="20" t="s">
        <v>12</v>
      </c>
    </row>
    <row r="4" spans="1:8" ht="16.5" customHeight="1" x14ac:dyDescent="0.25">
      <c r="A4" s="123"/>
      <c r="B4" s="28" t="s">
        <v>6</v>
      </c>
      <c r="C4" s="4">
        <v>289</v>
      </c>
      <c r="D4" s="4">
        <v>112</v>
      </c>
      <c r="E4" s="143">
        <v>3</v>
      </c>
      <c r="F4" s="144"/>
      <c r="G4" s="15">
        <f>IF(OR(C4 = 0, D4=0),0, IFERROR(INT(1000*(6+324*(1-((D4-1)/(C4-1)+1/10)^3)/(1+100*((D4-1)/(C4-1)+1/10)^3))/1000)*1000 / (E4),0))</f>
        <v>9666.6666666666661</v>
      </c>
      <c r="H4" s="136">
        <f xml:space="preserve"> IFERROR(SUM(G4:G8)/COUNTIF(G4:G8,"&gt;0"),0)</f>
        <v>17833.333333333332</v>
      </c>
    </row>
    <row r="5" spans="1:8" ht="15" customHeight="1" x14ac:dyDescent="0.25">
      <c r="A5" s="123"/>
      <c r="B5" s="29" t="s">
        <v>7</v>
      </c>
      <c r="C5" s="4">
        <v>46</v>
      </c>
      <c r="D5" s="4">
        <v>11</v>
      </c>
      <c r="E5" s="132">
        <f>$E$4</f>
        <v>3</v>
      </c>
      <c r="F5" s="133"/>
      <c r="G5" s="15">
        <f t="shared" ref="G5:G8" si="0">IF(OR(C5 = 0, D5=0),0, IFERROR(INT(1000*(6+324*(1-((D5-1)/(C5-1)+1/10)^3)/(1+100*((D5-1)/(C5-1)+1/10)^3))/1000)*1000 / (E5),0))</f>
        <v>26000</v>
      </c>
      <c r="H5" s="136"/>
    </row>
    <row r="6" spans="1:8" x14ac:dyDescent="0.25">
      <c r="A6" s="123"/>
      <c r="B6" s="3"/>
      <c r="C6" s="4"/>
      <c r="D6" s="4"/>
      <c r="E6" s="132">
        <f t="shared" ref="E6:E8" si="1">$E$4</f>
        <v>3</v>
      </c>
      <c r="F6" s="133"/>
      <c r="G6" s="15">
        <f t="shared" si="0"/>
        <v>0</v>
      </c>
      <c r="H6" s="136"/>
    </row>
    <row r="7" spans="1:8" x14ac:dyDescent="0.25">
      <c r="A7" s="123"/>
      <c r="B7" s="3"/>
      <c r="C7" s="4"/>
      <c r="D7" s="4"/>
      <c r="E7" s="132">
        <f t="shared" si="1"/>
        <v>3</v>
      </c>
      <c r="F7" s="133"/>
      <c r="G7" s="15">
        <f t="shared" si="0"/>
        <v>0</v>
      </c>
      <c r="H7" s="136"/>
    </row>
    <row r="8" spans="1:8" ht="15.75" thickBot="1" x14ac:dyDescent="0.3">
      <c r="A8" s="142"/>
      <c r="B8" s="3"/>
      <c r="C8" s="4"/>
      <c r="D8" s="4"/>
      <c r="E8" s="132">
        <f t="shared" si="1"/>
        <v>3</v>
      </c>
      <c r="F8" s="133"/>
      <c r="G8" s="15">
        <f t="shared" si="0"/>
        <v>0</v>
      </c>
      <c r="H8" s="136"/>
    </row>
    <row r="9" spans="1:8" ht="7.5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8" ht="38.25" customHeight="1" x14ac:dyDescent="0.25">
      <c r="A10" s="93" t="s">
        <v>2</v>
      </c>
      <c r="B10" s="24" t="s">
        <v>3</v>
      </c>
      <c r="C10" s="43" t="s">
        <v>10</v>
      </c>
      <c r="D10" s="15" t="s">
        <v>22</v>
      </c>
      <c r="E10" s="132" t="s">
        <v>18</v>
      </c>
      <c r="F10" s="133"/>
      <c r="G10" s="15" t="s">
        <v>11</v>
      </c>
      <c r="H10" s="15" t="s">
        <v>12</v>
      </c>
    </row>
    <row r="11" spans="1:8" x14ac:dyDescent="0.25">
      <c r="A11" s="94"/>
      <c r="B11" s="26"/>
      <c r="C11" s="21"/>
      <c r="D11" s="21"/>
      <c r="E11" s="134">
        <v>0</v>
      </c>
      <c r="F11" s="135"/>
      <c r="G11" s="15">
        <f>IF(OR(C11 = 0, D11=0),0, IFERROR(INT(1000*(6+324*(1-((D11-1)/(C11-1)+1/10)^3)/(1+100*((D11-1)/(C11-1)+1/10)^3))/1000)*1000 / (E11),0))</f>
        <v>0</v>
      </c>
      <c r="H11" s="136">
        <f xml:space="preserve"> IFERROR(SUM(G11:G15)/COUNTIF(G11:G15,"&gt;0"),0)</f>
        <v>0</v>
      </c>
    </row>
    <row r="12" spans="1:8" x14ac:dyDescent="0.25">
      <c r="A12" s="94"/>
      <c r="B12" s="27"/>
      <c r="C12" s="22"/>
      <c r="D12" s="21"/>
      <c r="E12" s="132">
        <f>$E$11</f>
        <v>0</v>
      </c>
      <c r="F12" s="133"/>
      <c r="G12" s="15">
        <f t="shared" ref="G12:G15" si="2">IF(OR(C12 = 0, D12=0),0, IFERROR(INT(1000*(6+324*(1-((D12-1)/(C12-1)+1/10)^3)/(1+100*((D12-1)/(C12-1)+1/10)^3))/1000)*1000 / (E12),0))</f>
        <v>0</v>
      </c>
      <c r="H12" s="136"/>
    </row>
    <row r="13" spans="1:8" x14ac:dyDescent="0.25">
      <c r="A13" s="94"/>
      <c r="B13" s="3"/>
      <c r="C13" s="21"/>
      <c r="D13" s="21"/>
      <c r="E13" s="132">
        <f t="shared" ref="E13:E15" si="3">$E$11</f>
        <v>0</v>
      </c>
      <c r="F13" s="133"/>
      <c r="G13" s="15">
        <f t="shared" si="2"/>
        <v>0</v>
      </c>
      <c r="H13" s="136"/>
    </row>
    <row r="14" spans="1:8" x14ac:dyDescent="0.25">
      <c r="A14" s="94"/>
      <c r="B14" s="3"/>
      <c r="C14" s="21"/>
      <c r="D14" s="21"/>
      <c r="E14" s="132">
        <f t="shared" si="3"/>
        <v>0</v>
      </c>
      <c r="F14" s="133"/>
      <c r="G14" s="15">
        <f t="shared" si="2"/>
        <v>0</v>
      </c>
      <c r="H14" s="136"/>
    </row>
    <row r="15" spans="1:8" ht="15.75" thickBot="1" x14ac:dyDescent="0.3">
      <c r="A15" s="95"/>
      <c r="B15" s="3"/>
      <c r="C15" s="21"/>
      <c r="D15" s="21"/>
      <c r="E15" s="132">
        <f t="shared" si="3"/>
        <v>0</v>
      </c>
      <c r="F15" s="133"/>
      <c r="G15" s="15">
        <f t="shared" si="2"/>
        <v>0</v>
      </c>
      <c r="H15" s="136"/>
    </row>
    <row r="16" spans="1:8" ht="10.5" customHeight="1" thickBot="1" x14ac:dyDescent="0.3">
      <c r="A16" s="129"/>
      <c r="B16" s="129"/>
      <c r="C16" s="129"/>
      <c r="D16" s="129"/>
      <c r="E16" s="129"/>
      <c r="F16" s="129"/>
      <c r="G16" s="129"/>
      <c r="H16" s="130"/>
    </row>
    <row r="17" spans="1:8" ht="78" customHeight="1" x14ac:dyDescent="0.25">
      <c r="A17" s="93" t="s">
        <v>20</v>
      </c>
      <c r="B17" s="33" t="s">
        <v>13</v>
      </c>
      <c r="C17" s="32" t="s">
        <v>23</v>
      </c>
      <c r="D17" s="15" t="s">
        <v>14</v>
      </c>
      <c r="E17" s="42" t="s">
        <v>16</v>
      </c>
      <c r="F17" s="41" t="s">
        <v>17</v>
      </c>
      <c r="G17" s="131" t="s">
        <v>19</v>
      </c>
      <c r="H17" s="131"/>
    </row>
    <row r="18" spans="1:8" x14ac:dyDescent="0.25">
      <c r="A18" s="94"/>
      <c r="B18" s="37" t="s">
        <v>4</v>
      </c>
      <c r="C18" s="17">
        <v>2</v>
      </c>
      <c r="D18" s="18">
        <v>0</v>
      </c>
      <c r="E18" s="11">
        <v>0.5</v>
      </c>
      <c r="F18" s="12"/>
      <c r="G18" s="106">
        <f xml:space="preserve"> IFERROR(COUNTA($D$18:$D$22)*($H$11+$H$4)/(C18^2+D18)*E18,0)</f>
        <v>4458.333333333333</v>
      </c>
      <c r="H18" s="106"/>
    </row>
    <row r="19" spans="1:8" x14ac:dyDescent="0.25">
      <c r="A19" s="94"/>
      <c r="B19" s="38" t="s">
        <v>5</v>
      </c>
      <c r="C19" s="19">
        <v>1</v>
      </c>
      <c r="D19" s="19">
        <v>0</v>
      </c>
      <c r="E19" s="11">
        <v>0.5</v>
      </c>
      <c r="F19" s="12"/>
      <c r="G19" s="106">
        <f t="shared" ref="G19:G22" si="4" xml:space="preserve"> IFERROR(COUNTA($D$18:$D$22)*($H$11+$H$4)/(C19^2+D19)*E19,0)</f>
        <v>17833.333333333332</v>
      </c>
      <c r="H19" s="106"/>
    </row>
    <row r="20" spans="1:8" x14ac:dyDescent="0.25">
      <c r="A20" s="94"/>
      <c r="B20" s="39"/>
      <c r="C20" s="19"/>
      <c r="D20" s="19"/>
      <c r="E20" s="11"/>
      <c r="F20" s="12"/>
      <c r="G20" s="106">
        <f t="shared" si="4"/>
        <v>0</v>
      </c>
      <c r="H20" s="106"/>
    </row>
    <row r="21" spans="1:8" x14ac:dyDescent="0.25">
      <c r="A21" s="94"/>
      <c r="B21" s="39"/>
      <c r="C21" s="19"/>
      <c r="D21" s="19"/>
      <c r="E21" s="11"/>
      <c r="F21" s="12"/>
      <c r="G21" s="106">
        <f t="shared" si="4"/>
        <v>0</v>
      </c>
      <c r="H21" s="106"/>
    </row>
    <row r="22" spans="1:8" ht="15.75" thickBot="1" x14ac:dyDescent="0.3">
      <c r="A22" s="95"/>
      <c r="B22" s="39"/>
      <c r="C22" s="19"/>
      <c r="D22" s="19"/>
      <c r="E22" s="16">
        <f>SUM(E18:E21)</f>
        <v>1</v>
      </c>
      <c r="F22" s="12"/>
      <c r="G22" s="106">
        <f t="shared" si="4"/>
        <v>0</v>
      </c>
      <c r="H22" s="106"/>
    </row>
    <row r="23" spans="1:8" x14ac:dyDescent="0.25">
      <c r="A23" s="1"/>
      <c r="B23" s="1"/>
      <c r="C23" s="1"/>
      <c r="D23" s="1"/>
      <c r="E23" s="25"/>
      <c r="F23" s="25"/>
      <c r="G23" s="1"/>
      <c r="H23" s="1"/>
    </row>
  </sheetData>
  <sheetProtection selectLockedCells="1" selectUnlockedCells="1"/>
  <mergeCells count="27">
    <mergeCell ref="B1:H1"/>
    <mergeCell ref="A2:B2"/>
    <mergeCell ref="C2:F2"/>
    <mergeCell ref="A3:A8"/>
    <mergeCell ref="E3:F3"/>
    <mergeCell ref="E4:F4"/>
    <mergeCell ref="H4:H8"/>
    <mergeCell ref="E5:F5"/>
    <mergeCell ref="E6:F6"/>
    <mergeCell ref="E7:F7"/>
    <mergeCell ref="E8:F8"/>
    <mergeCell ref="A10:A15"/>
    <mergeCell ref="E10:F10"/>
    <mergeCell ref="E11:F11"/>
    <mergeCell ref="H11:H15"/>
    <mergeCell ref="E12:F12"/>
    <mergeCell ref="E13:F13"/>
    <mergeCell ref="E14:F14"/>
    <mergeCell ref="E15:F15"/>
    <mergeCell ref="A16:H16"/>
    <mergeCell ref="A17:A22"/>
    <mergeCell ref="G17:H17"/>
    <mergeCell ref="G18:H18"/>
    <mergeCell ref="G19:H19"/>
    <mergeCell ref="G20:H20"/>
    <mergeCell ref="G21:H21"/>
    <mergeCell ref="G22:H22"/>
  </mergeCells>
  <conditionalFormatting sqref="E22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J18" sqref="J18"/>
    </sheetView>
  </sheetViews>
  <sheetFormatPr defaultRowHeight="15" x14ac:dyDescent="0.25"/>
  <cols>
    <col min="2" max="2" width="18.140625" bestFit="1" customWidth="1"/>
    <col min="7" max="7" width="23.5703125" bestFit="1" customWidth="1"/>
    <col min="9" max="9" width="17.7109375" customWidth="1"/>
  </cols>
  <sheetData>
    <row r="2" spans="1:10" ht="15.75" thickBot="1" x14ac:dyDescent="0.3"/>
    <row r="3" spans="1:10" ht="19.5" thickBot="1" x14ac:dyDescent="0.35">
      <c r="A3" s="150" t="s">
        <v>24</v>
      </c>
      <c r="B3" s="151"/>
      <c r="C3" s="152"/>
      <c r="D3" s="153"/>
      <c r="E3" s="153"/>
      <c r="F3" s="153"/>
      <c r="G3" s="51" t="s">
        <v>9</v>
      </c>
      <c r="H3" s="50"/>
      <c r="I3" s="52" t="s">
        <v>25</v>
      </c>
      <c r="J3" s="46"/>
    </row>
    <row r="4" spans="1:10" ht="19.5" thickBot="1" x14ac:dyDescent="0.35">
      <c r="A4" s="154" t="s">
        <v>21</v>
      </c>
      <c r="B4" s="154"/>
      <c r="C4" s="155"/>
      <c r="D4" s="156"/>
      <c r="E4" s="156"/>
      <c r="F4" s="156"/>
      <c r="G4" s="53" t="s">
        <v>26</v>
      </c>
      <c r="H4" s="54"/>
      <c r="I4" s="55" t="s">
        <v>27</v>
      </c>
      <c r="J4" s="45"/>
    </row>
    <row r="5" spans="1:10" ht="49.5" customHeight="1" thickBot="1" x14ac:dyDescent="0.35">
      <c r="A5" s="145" t="s">
        <v>13</v>
      </c>
      <c r="B5" s="146"/>
      <c r="C5" s="147"/>
      <c r="D5" s="148"/>
      <c r="E5" s="148"/>
      <c r="F5" s="149"/>
      <c r="G5" s="48" t="s">
        <v>23</v>
      </c>
      <c r="H5" s="56"/>
      <c r="I5" s="49" t="s">
        <v>28</v>
      </c>
      <c r="J5" s="47"/>
    </row>
    <row r="6" spans="1:10" ht="49.5" customHeight="1" thickBot="1" x14ac:dyDescent="0.35">
      <c r="A6" s="145" t="s">
        <v>13</v>
      </c>
      <c r="B6" s="146"/>
      <c r="C6" s="147"/>
      <c r="D6" s="148"/>
      <c r="E6" s="148"/>
      <c r="F6" s="149"/>
      <c r="G6" s="48" t="s">
        <v>23</v>
      </c>
      <c r="H6" s="56"/>
      <c r="I6" s="49" t="s">
        <v>28</v>
      </c>
      <c r="J6" s="47"/>
    </row>
    <row r="7" spans="1:10" ht="49.5" customHeight="1" thickBot="1" x14ac:dyDescent="0.35">
      <c r="A7" s="145" t="s">
        <v>13</v>
      </c>
      <c r="B7" s="146"/>
      <c r="C7" s="147"/>
      <c r="D7" s="148"/>
      <c r="E7" s="148"/>
      <c r="F7" s="149"/>
      <c r="G7" s="48" t="s">
        <v>23</v>
      </c>
      <c r="H7" s="56"/>
      <c r="I7" s="49" t="s">
        <v>28</v>
      </c>
      <c r="J7" s="47"/>
    </row>
  </sheetData>
  <mergeCells count="10">
    <mergeCell ref="A6:B6"/>
    <mergeCell ref="C6:F6"/>
    <mergeCell ref="A7:B7"/>
    <mergeCell ref="C7:F7"/>
    <mergeCell ref="A3:B3"/>
    <mergeCell ref="C3:F3"/>
    <mergeCell ref="A4:B4"/>
    <mergeCell ref="C4:F4"/>
    <mergeCell ref="C5:F5"/>
    <mergeCell ref="A5:B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E2EEFBBF56714B9F7E2762809D88B9" ma:contentTypeVersion="12" ma:contentTypeDescription="Vytvoří nový dokument" ma:contentTypeScope="" ma:versionID="0f04c46ec09054120c68a8647432b749">
  <xsd:schema xmlns:xsd="http://www.w3.org/2001/XMLSchema" xmlns:xs="http://www.w3.org/2001/XMLSchema" xmlns:p="http://schemas.microsoft.com/office/2006/metadata/properties" xmlns:ns3="6113bd18-0cdb-4687-a380-e32b25bbae4b" xmlns:ns4="e1728703-9dc8-4a1a-8295-7154e98db396" targetNamespace="http://schemas.microsoft.com/office/2006/metadata/properties" ma:root="true" ma:fieldsID="21577df6059073bd564115f8dfe7ed1b" ns3:_="" ns4:_="">
    <xsd:import namespace="6113bd18-0cdb-4687-a380-e32b25bbae4b"/>
    <xsd:import namespace="e1728703-9dc8-4a1a-8295-7154e98db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3bd18-0cdb-4687-a380-e32b25bba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28703-9dc8-4a1a-8295-7154e98db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206C40-F2AA-4A9E-A8B8-BAB9273F0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3bd18-0cdb-4687-a380-e32b25bbae4b"/>
    <ds:schemaRef ds:uri="e1728703-9dc8-4a1a-8295-7154e98db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83FCE-E6EB-4BA1-85CF-E8D72FB57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285F7-4881-48E9-A15E-87F42B7829AB}">
  <ds:schemaRefs>
    <ds:schemaRef ds:uri="6113bd18-0cdb-4687-a380-e32b25bbae4b"/>
    <ds:schemaRef ds:uri="http://purl.org/dc/dcmitype/"/>
    <ds:schemaRef ds:uri="http://purl.org/dc/terms/"/>
    <ds:schemaRef ds:uri="e1728703-9dc8-4a1a-8295-7154e98db39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Calc. of remun. of WoS a SCOPUS</vt:lpstr>
      <vt:lpstr>List1</vt:lpstr>
      <vt:lpstr>Form SAMPLE</vt:lpstr>
      <vt:lpstr>Calc.of remun. for nat. journal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Tomáš</cp:lastModifiedBy>
  <cp:lastPrinted>2013-11-04T08:46:01Z</cp:lastPrinted>
  <dcterms:created xsi:type="dcterms:W3CDTF">2013-10-24T14:16:34Z</dcterms:created>
  <dcterms:modified xsi:type="dcterms:W3CDTF">2020-09-23T17:34:55Z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0x0101008CE2EEFBBF56714B9F7E2762809D88B9</vt:lpwstr>
  </property>
</Properties>
</file>