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boiv1\AppData\Local\Microsoft\Windows\INetCache\Content.Outlook\385I98O6\"/>
    </mc:Choice>
  </mc:AlternateContent>
  <xr:revisionPtr revIDLastSave="0" documentId="13_ncr:1_{90491D35-97AA-41DA-BF69-CBD6DA6663DC}" xr6:coauthVersionLast="36" xr6:coauthVersionMax="36" xr10:uidLastSave="{00000000-0000-0000-0000-000000000000}"/>
  <bookViews>
    <workbookView xWindow="0" yWindow="0" windowWidth="21525" windowHeight="7080" activeTab="3" xr2:uid="{091E1BF5-EFA5-440E-B852-7596905DC390}"/>
  </bookViews>
  <sheets>
    <sheet name="Komentář" sheetId="1" r:id="rId1"/>
    <sheet name="Návrh rozpočtu" sheetId="2" r:id="rId2"/>
    <sheet name="Návrh a čerpání po účtech" sheetId="3" r:id="rId3"/>
    <sheet name="DKRVO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E19" i="2"/>
  <c r="C20" i="2"/>
  <c r="J64" i="4" l="1"/>
  <c r="J63" i="4"/>
  <c r="J54" i="4"/>
  <c r="J47" i="4"/>
  <c r="J45" i="4"/>
  <c r="J41" i="4"/>
  <c r="J36" i="4"/>
  <c r="J14" i="4"/>
  <c r="J25" i="4"/>
  <c r="H65" i="4"/>
  <c r="H63" i="4"/>
  <c r="G63" i="4"/>
  <c r="G64" i="4" s="1"/>
  <c r="G65" i="4" s="1"/>
  <c r="F63" i="4"/>
  <c r="F64" i="4" s="1"/>
  <c r="F65" i="4" s="1"/>
  <c r="D63" i="4"/>
  <c r="C63" i="4"/>
  <c r="C64" i="4" s="1"/>
  <c r="H54" i="4"/>
  <c r="G54" i="4"/>
  <c r="F54" i="4"/>
  <c r="C54" i="4"/>
  <c r="I53" i="4"/>
  <c r="I50" i="4"/>
  <c r="H49" i="4"/>
  <c r="G49" i="4"/>
  <c r="D49" i="4"/>
  <c r="C49" i="4"/>
  <c r="I48" i="4"/>
  <c r="H47" i="4"/>
  <c r="G47" i="4"/>
  <c r="F47" i="4"/>
  <c r="E47" i="4"/>
  <c r="D47" i="4"/>
  <c r="C47" i="4"/>
  <c r="I46" i="4"/>
  <c r="I47" i="4" s="1"/>
  <c r="H45" i="4"/>
  <c r="G45" i="4"/>
  <c r="F45" i="4"/>
  <c r="E45" i="4"/>
  <c r="D45" i="4"/>
  <c r="C45" i="4"/>
  <c r="I44" i="4"/>
  <c r="I43" i="4"/>
  <c r="I42" i="4"/>
  <c r="H41" i="4"/>
  <c r="G41" i="4"/>
  <c r="F41" i="4"/>
  <c r="E41" i="4"/>
  <c r="D41" i="4"/>
  <c r="C41" i="4"/>
  <c r="I39" i="4"/>
  <c r="I38" i="4"/>
  <c r="I37" i="4"/>
  <c r="H36" i="4"/>
  <c r="G36" i="4"/>
  <c r="F36" i="4"/>
  <c r="E36" i="4"/>
  <c r="E55" i="4" s="1"/>
  <c r="D36" i="4"/>
  <c r="C36" i="4"/>
  <c r="I35" i="4"/>
  <c r="I34" i="4"/>
  <c r="I32" i="4"/>
  <c r="I31" i="4"/>
  <c r="I30" i="4"/>
  <c r="I29" i="4"/>
  <c r="I28" i="4"/>
  <c r="H24" i="4"/>
  <c r="G24" i="4"/>
  <c r="F24" i="4"/>
  <c r="C24" i="4"/>
  <c r="I23" i="4"/>
  <c r="J23" i="4" s="1"/>
  <c r="J24" i="4" s="1"/>
  <c r="I21" i="4"/>
  <c r="I20" i="4"/>
  <c r="H14" i="4"/>
  <c r="G14" i="4"/>
  <c r="F14" i="4"/>
  <c r="D14" i="4"/>
  <c r="C14" i="4"/>
  <c r="I8" i="4"/>
  <c r="I7" i="4"/>
  <c r="G156" i="3"/>
  <c r="F156" i="3"/>
  <c r="H149" i="3"/>
  <c r="H156" i="3" s="1"/>
  <c r="F147" i="3"/>
  <c r="H147" i="3" s="1"/>
  <c r="H146" i="3"/>
  <c r="F145" i="3"/>
  <c r="H143" i="3"/>
  <c r="H145" i="3" s="1"/>
  <c r="H142" i="3"/>
  <c r="H140" i="3"/>
  <c r="H139" i="3"/>
  <c r="F138" i="3"/>
  <c r="H136" i="3"/>
  <c r="H138" i="3" s="1"/>
  <c r="H135" i="3"/>
  <c r="G134" i="3"/>
  <c r="G157" i="3" s="1"/>
  <c r="G158" i="3" s="1"/>
  <c r="F134" i="3"/>
  <c r="H133" i="3"/>
  <c r="H134" i="3" s="1"/>
  <c r="H132" i="3"/>
  <c r="F132" i="3"/>
  <c r="H131" i="3"/>
  <c r="F130" i="3"/>
  <c r="H129" i="3"/>
  <c r="H128" i="3"/>
  <c r="H127" i="3"/>
  <c r="H126" i="3"/>
  <c r="H125" i="3"/>
  <c r="H124" i="3"/>
  <c r="H123" i="3"/>
  <c r="H122" i="3"/>
  <c r="H130" i="3" s="1"/>
  <c r="H121" i="3"/>
  <c r="F120" i="3"/>
  <c r="F157" i="3" s="1"/>
  <c r="H119" i="3"/>
  <c r="H118" i="3"/>
  <c r="H115" i="3"/>
  <c r="F112" i="3"/>
  <c r="H112" i="3" s="1"/>
  <c r="H111" i="3"/>
  <c r="F110" i="3"/>
  <c r="H109" i="3"/>
  <c r="H108" i="3"/>
  <c r="H110" i="3" s="1"/>
  <c r="H105" i="3"/>
  <c r="F105" i="3"/>
  <c r="H104" i="3"/>
  <c r="H103" i="3"/>
  <c r="H102" i="3"/>
  <c r="G101" i="3"/>
  <c r="F101" i="3"/>
  <c r="H101" i="3" s="1"/>
  <c r="H100" i="3"/>
  <c r="H99" i="3"/>
  <c r="H98" i="3"/>
  <c r="H97" i="3"/>
  <c r="H96" i="3"/>
  <c r="H95" i="3"/>
  <c r="H94" i="3"/>
  <c r="H93" i="3"/>
  <c r="H91" i="3"/>
  <c r="H90" i="3"/>
  <c r="H87" i="3"/>
  <c r="H85" i="3"/>
  <c r="H84" i="3"/>
  <c r="F83" i="3"/>
  <c r="H82" i="3"/>
  <c r="H83" i="3" s="1"/>
  <c r="G80" i="3"/>
  <c r="H80" i="3" s="1"/>
  <c r="F80" i="3"/>
  <c r="H79" i="3"/>
  <c r="H78" i="3"/>
  <c r="G73" i="3"/>
  <c r="F73" i="3"/>
  <c r="H73" i="3" s="1"/>
  <c r="H72" i="3"/>
  <c r="G71" i="3"/>
  <c r="F71" i="3"/>
  <c r="H70" i="3"/>
  <c r="H69" i="3"/>
  <c r="H68" i="3"/>
  <c r="H67" i="3"/>
  <c r="H66" i="3"/>
  <c r="H71" i="3" s="1"/>
  <c r="G65" i="3"/>
  <c r="F65" i="3"/>
  <c r="H64" i="3"/>
  <c r="H62" i="3"/>
  <c r="H61" i="3"/>
  <c r="H60" i="3"/>
  <c r="H59" i="3"/>
  <c r="H65" i="3" s="1"/>
  <c r="G58" i="3"/>
  <c r="F58" i="3"/>
  <c r="H57" i="3"/>
  <c r="H56" i="3"/>
  <c r="H55" i="3"/>
  <c r="H54" i="3"/>
  <c r="H53" i="3"/>
  <c r="H52" i="3"/>
  <c r="H51" i="3"/>
  <c r="H50" i="3"/>
  <c r="H49" i="3"/>
  <c r="H47" i="3"/>
  <c r="H46" i="3"/>
  <c r="H44" i="3"/>
  <c r="H43" i="3"/>
  <c r="H42" i="3"/>
  <c r="H41" i="3"/>
  <c r="H40" i="3"/>
  <c r="H39" i="3"/>
  <c r="H38" i="3"/>
  <c r="H37" i="3"/>
  <c r="H36" i="3"/>
  <c r="H35" i="3"/>
  <c r="H34" i="3"/>
  <c r="H58" i="3" s="1"/>
  <c r="H33" i="3"/>
  <c r="H32" i="3"/>
  <c r="H31" i="3"/>
  <c r="H30" i="3"/>
  <c r="H29" i="3"/>
  <c r="H28" i="3"/>
  <c r="G28" i="3"/>
  <c r="F28" i="3"/>
  <c r="H26" i="3"/>
  <c r="H24" i="3"/>
  <c r="H23" i="3"/>
  <c r="H22" i="3"/>
  <c r="F22" i="3"/>
  <c r="H20" i="3"/>
  <c r="H19" i="3"/>
  <c r="G17" i="3"/>
  <c r="G113" i="3" s="1"/>
  <c r="F17" i="3"/>
  <c r="F113" i="3" s="1"/>
  <c r="H16" i="3"/>
  <c r="H15" i="3"/>
  <c r="H14" i="3"/>
  <c r="H13" i="3"/>
  <c r="H12" i="3"/>
  <c r="H11" i="3"/>
  <c r="H10" i="3"/>
  <c r="H9" i="3"/>
  <c r="H8" i="3"/>
  <c r="H7" i="3"/>
  <c r="H17" i="3" s="1"/>
  <c r="D156" i="3"/>
  <c r="D157" i="3" s="1"/>
  <c r="C156" i="3"/>
  <c r="E149" i="3"/>
  <c r="E156" i="3" s="1"/>
  <c r="E148" i="3"/>
  <c r="C145" i="3"/>
  <c r="E143" i="3"/>
  <c r="E145" i="3" s="1"/>
  <c r="C138" i="3"/>
  <c r="C157" i="3" s="1"/>
  <c r="E137" i="3"/>
  <c r="E138" i="3" s="1"/>
  <c r="E136" i="3"/>
  <c r="E135" i="3"/>
  <c r="C134" i="3"/>
  <c r="E133" i="3"/>
  <c r="E134" i="3" s="1"/>
  <c r="C132" i="3"/>
  <c r="E132" i="3" s="1"/>
  <c r="E131" i="3"/>
  <c r="C130" i="3"/>
  <c r="E127" i="3"/>
  <c r="E126" i="3"/>
  <c r="E125" i="3"/>
  <c r="E123" i="3"/>
  <c r="E122" i="3"/>
  <c r="E121" i="3"/>
  <c r="E130" i="3" s="1"/>
  <c r="E120" i="3"/>
  <c r="C120" i="3"/>
  <c r="E119" i="3"/>
  <c r="E118" i="3"/>
  <c r="E115" i="3"/>
  <c r="C110" i="3"/>
  <c r="E110" i="3" s="1"/>
  <c r="E109" i="3"/>
  <c r="E108" i="3"/>
  <c r="C105" i="3"/>
  <c r="E104" i="3"/>
  <c r="E103" i="3"/>
  <c r="E105" i="3" s="1"/>
  <c r="E102" i="3"/>
  <c r="D101" i="3"/>
  <c r="D113" i="3" s="1"/>
  <c r="C101" i="3"/>
  <c r="E100" i="3"/>
  <c r="E99" i="3"/>
  <c r="E98" i="3"/>
  <c r="E97" i="3"/>
  <c r="E95" i="3"/>
  <c r="E94" i="3"/>
  <c r="E93" i="3"/>
  <c r="E92" i="3"/>
  <c r="E91" i="3"/>
  <c r="E90" i="3"/>
  <c r="E88" i="3"/>
  <c r="E87" i="3"/>
  <c r="E86" i="3"/>
  <c r="E84" i="3"/>
  <c r="C83" i="3"/>
  <c r="E82" i="3"/>
  <c r="E83" i="3" s="1"/>
  <c r="D80" i="3"/>
  <c r="C80" i="3"/>
  <c r="E79" i="3"/>
  <c r="E78" i="3"/>
  <c r="E80" i="3" s="1"/>
  <c r="E75" i="3"/>
  <c r="D73" i="3"/>
  <c r="C73" i="3"/>
  <c r="E73" i="3" s="1"/>
  <c r="E72" i="3"/>
  <c r="D71" i="3"/>
  <c r="C71" i="3"/>
  <c r="E71" i="3" s="1"/>
  <c r="E68" i="3"/>
  <c r="E67" i="3"/>
  <c r="E66" i="3"/>
  <c r="C65" i="3"/>
  <c r="E62" i="3"/>
  <c r="E61" i="3"/>
  <c r="E60" i="3"/>
  <c r="E59" i="3"/>
  <c r="C58" i="3"/>
  <c r="E57" i="3"/>
  <c r="E56" i="3"/>
  <c r="E55" i="3"/>
  <c r="E53" i="3"/>
  <c r="E51" i="3"/>
  <c r="E50" i="3"/>
  <c r="E49" i="3"/>
  <c r="E47" i="3"/>
  <c r="E46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D28" i="3"/>
  <c r="C28" i="3"/>
  <c r="E27" i="3"/>
  <c r="E24" i="3"/>
  <c r="E23" i="3"/>
  <c r="D22" i="3"/>
  <c r="C22" i="3"/>
  <c r="E20" i="3"/>
  <c r="E22" i="3" s="1"/>
  <c r="E19" i="3"/>
  <c r="E18" i="3"/>
  <c r="D17" i="3"/>
  <c r="C17" i="3"/>
  <c r="E16" i="3"/>
  <c r="E15" i="3"/>
  <c r="E14" i="3"/>
  <c r="E13" i="3"/>
  <c r="E12" i="3"/>
  <c r="E11" i="3"/>
  <c r="E10" i="3"/>
  <c r="E8" i="3"/>
  <c r="E7" i="3"/>
  <c r="D29" i="2"/>
  <c r="C29" i="2"/>
  <c r="E28" i="2"/>
  <c r="E27" i="2"/>
  <c r="E26" i="2"/>
  <c r="E25" i="2"/>
  <c r="E24" i="2"/>
  <c r="E23" i="2"/>
  <c r="E22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D158" i="3" l="1"/>
  <c r="E65" i="3"/>
  <c r="E58" i="3"/>
  <c r="E29" i="2"/>
  <c r="E20" i="2"/>
  <c r="C55" i="4"/>
  <c r="D55" i="4"/>
  <c r="J55" i="4"/>
  <c r="J65" i="4" s="1"/>
  <c r="I45" i="4"/>
  <c r="E65" i="4"/>
  <c r="I24" i="4"/>
  <c r="J49" i="4"/>
  <c r="I54" i="4"/>
  <c r="I49" i="4"/>
  <c r="I36" i="4"/>
  <c r="I41" i="4"/>
  <c r="I63" i="4"/>
  <c r="I64" i="4" s="1"/>
  <c r="D64" i="4"/>
  <c r="I14" i="4"/>
  <c r="E101" i="3"/>
  <c r="E28" i="3"/>
  <c r="E17" i="3"/>
  <c r="C113" i="3"/>
  <c r="C158" i="3" s="1"/>
  <c r="H113" i="3"/>
  <c r="F158" i="3"/>
  <c r="H120" i="3"/>
  <c r="H157" i="3" s="1"/>
  <c r="H158" i="3" s="1"/>
  <c r="E157" i="3"/>
  <c r="D65" i="4" l="1"/>
  <c r="I55" i="4"/>
  <c r="I65" i="4" s="1"/>
  <c r="C65" i="4"/>
  <c r="E113" i="3"/>
  <c r="E158" i="3" s="1"/>
</calcChain>
</file>

<file path=xl/sharedStrings.xml><?xml version="1.0" encoding="utf-8"?>
<sst xmlns="http://schemas.openxmlformats.org/spreadsheetml/2006/main" count="328" uniqueCount="240">
  <si>
    <r>
      <t xml:space="preserve">Rozpočet FF UHK je tvořen především </t>
    </r>
    <r>
      <rPr>
        <b/>
        <sz val="12"/>
        <color theme="1"/>
        <rFont val="Calibri"/>
        <family val="2"/>
        <charset val="238"/>
        <scheme val="minor"/>
      </rPr>
      <t xml:space="preserve">příspěvkem MŠMT A + K, </t>
    </r>
    <r>
      <rPr>
        <sz val="12"/>
        <color theme="1"/>
        <rFont val="Calibri"/>
        <family val="2"/>
        <charset val="238"/>
        <scheme val="minor"/>
      </rPr>
      <t>jehož součástí je</t>
    </r>
    <r>
      <rPr>
        <b/>
        <sz val="12"/>
        <color theme="1"/>
        <rFont val="Calibri"/>
        <family val="2"/>
        <charset val="238"/>
        <scheme val="minor"/>
      </rPr>
      <t xml:space="preserve"> ukazatel PPK </t>
    </r>
    <r>
      <rPr>
        <sz val="12"/>
        <color theme="1"/>
        <rFont val="Calibri"/>
        <family val="2"/>
        <charset val="238"/>
        <scheme val="minor"/>
      </rPr>
      <t>(</t>
    </r>
    <r>
      <rPr>
        <i/>
        <sz val="12"/>
        <color theme="1"/>
        <rFont val="Calibri"/>
        <family val="2"/>
        <charset val="238"/>
        <scheme val="minor"/>
      </rPr>
      <t>premie pro kvalitu</t>
    </r>
    <r>
      <rPr>
        <sz val="12"/>
        <color theme="1"/>
        <rFont val="Calibri"/>
        <family val="2"/>
        <charset val="238"/>
        <scheme val="minor"/>
      </rPr>
      <t xml:space="preserve">). </t>
    </r>
  </si>
  <si>
    <r>
      <t>Fixní část rozpočtu –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tzv. ukazatel A</t>
    </r>
    <r>
      <rPr>
        <sz val="12"/>
        <color theme="1"/>
        <rFont val="Calibri"/>
        <family val="2"/>
        <charset val="238"/>
        <scheme val="minor"/>
      </rPr>
      <t xml:space="preserve"> vychází z počtu studentů a finanční náročnosti akreditovaných studijních programů. </t>
    </r>
  </si>
  <si>
    <t>Počet studentů</t>
  </si>
  <si>
    <t>ukazatel A</t>
  </si>
  <si>
    <t>44 721 178</t>
  </si>
  <si>
    <t>45 770 659</t>
  </si>
  <si>
    <t>48 141 958</t>
  </si>
  <si>
    <t>45 386 704</t>
  </si>
  <si>
    <r>
      <t>Výkonová část – ukazatel K</t>
    </r>
    <r>
      <rPr>
        <sz val="12"/>
        <color theme="1"/>
        <rFont val="Calibri"/>
        <family val="2"/>
        <charset val="238"/>
        <scheme val="minor"/>
      </rPr>
      <t>, který se orientuje výhradně na bonifikaci vysokých škol dle kvality a výkonu, se skládá</t>
    </r>
  </si>
  <si>
    <t xml:space="preserve">z několika kvalitativních a výkonových ukazatelů (RIV body, účelové neinvestiční prostředky na výzkum, vlastní příjmy,  </t>
  </si>
  <si>
    <t>počet docentů a profesorů, počet absolventů, cizinců a samoplátců, vyslaní a přijatí studenti v rámci mobilitních programů)</t>
  </si>
  <si>
    <r>
      <t>Ukazatel PPK</t>
    </r>
    <r>
      <rPr>
        <sz val="12"/>
        <color theme="1"/>
        <rFont val="Calibri"/>
        <family val="2"/>
        <charset val="238"/>
        <scheme val="minor"/>
      </rPr>
      <t xml:space="preserve"> hodnotí fakulty na základě doplňujících kritérií, na kterých se shodla vedení jednotlivých fakult UHK.</t>
    </r>
  </si>
  <si>
    <t>Hodnotí se počty absolventů doktorského studia, počet akreditovaných Ph.D. programů, habilitačních práv a práv</t>
  </si>
  <si>
    <t>jmenovat profesory, kvalifikační struktura akademických pracovníků, mobility, samoplátci, počty zahraničních pedagogů a</t>
  </si>
  <si>
    <t>výzkumníků, počty externích projektů základního a aplikovaného výzkumu, výnosy z vedlejší hospodářské činnosti, články</t>
  </si>
  <si>
    <t>ukazatel K</t>
  </si>
  <si>
    <t>40 308 079</t>
  </si>
  <si>
    <t>38 816 544</t>
  </si>
  <si>
    <t>41 235 973</t>
  </si>
  <si>
    <t>33 460 146</t>
  </si>
  <si>
    <t>ukazatel PPK</t>
  </si>
  <si>
    <t>20 759 999</t>
  </si>
  <si>
    <t>16 831 912</t>
  </si>
  <si>
    <t>16 587 148</t>
  </si>
  <si>
    <t>24 459 592</t>
  </si>
  <si>
    <r>
      <t xml:space="preserve">Protože tyto finanční prostředky nepokryjí  provoz fakulty, je nutné zapojit i finanční prostředky z </t>
    </r>
    <r>
      <rPr>
        <b/>
        <sz val="12"/>
        <color theme="1"/>
        <rFont val="Calibri"/>
        <family val="2"/>
        <charset val="238"/>
        <scheme val="minor"/>
      </rPr>
      <t>DKRVO</t>
    </r>
    <r>
      <rPr>
        <sz val="12"/>
        <color theme="1"/>
        <rFont val="Calibri"/>
        <family val="2"/>
        <charset val="238"/>
        <scheme val="minor"/>
      </rPr>
      <t>, což jsou</t>
    </r>
  </si>
  <si>
    <r>
      <t>finanční prostředky přidělené fakultám dle hodnocení vědy a výzkumu. Jde o finanční prostředky na</t>
    </r>
    <r>
      <rPr>
        <i/>
        <sz val="12"/>
        <color theme="1"/>
        <rFont val="Calibri"/>
        <family val="2"/>
        <charset val="238"/>
        <scheme val="minor"/>
      </rPr>
      <t xml:space="preserve"> podporu dlouhodobého </t>
    </r>
  </si>
  <si>
    <r>
      <rPr>
        <b/>
        <sz val="12"/>
        <color theme="1"/>
        <rFont val="Calibri"/>
        <family val="2"/>
        <charset val="238"/>
        <scheme val="minor"/>
      </rPr>
      <t>Finanční prostředky DKRVO</t>
    </r>
    <r>
      <rPr>
        <sz val="12"/>
        <color theme="1"/>
        <rFont val="Calibri"/>
        <family val="2"/>
        <charset val="238"/>
        <scheme val="minor"/>
      </rPr>
      <t xml:space="preserve"> se rozdělují do několika zakázek. Největší část jde na mzdy našich i zahraničních docentů a </t>
    </r>
  </si>
  <si>
    <t xml:space="preserve">profesorů a výzkumných pracovníků, na odměny za publikační výkony akademických a vědeckých pracovníků a studentů FF UHK </t>
  </si>
  <si>
    <t>ukazatel DKRVO</t>
  </si>
  <si>
    <t xml:space="preserve">Ušetřené a nevyčerpané finanční prostředky se na konci roku převádí do Fondu provozních prostředků (FPP) a ddokrýváme z nich vše, </t>
  </si>
  <si>
    <t>návrh</t>
  </si>
  <si>
    <t>tvorba FPP</t>
  </si>
  <si>
    <t>Účet</t>
  </si>
  <si>
    <t>Položka</t>
  </si>
  <si>
    <t>činnost 1110, 1650, 17*</t>
  </si>
  <si>
    <t>činnost 1220</t>
  </si>
  <si>
    <t>celkem</t>
  </si>
  <si>
    <t>Material celkem</t>
  </si>
  <si>
    <t>Opravy a udržování přístrojů</t>
  </si>
  <si>
    <t>Cestovné celkem</t>
  </si>
  <si>
    <t>Náklady na reprezentaci</t>
  </si>
  <si>
    <t>Služby celkem</t>
  </si>
  <si>
    <t>Mzdy celkem</t>
  </si>
  <si>
    <t>Zákonné pojistné celkem</t>
  </si>
  <si>
    <t>Zákonné sociální náklady</t>
  </si>
  <si>
    <t>Ostatní daně a poplatky</t>
  </si>
  <si>
    <t>Pokuty a penále</t>
  </si>
  <si>
    <t>Kurzové ztráty</t>
  </si>
  <si>
    <t>Dary</t>
  </si>
  <si>
    <t>Jiné ostatní náklady</t>
  </si>
  <si>
    <t>Odpisy hmotného a nehmotného investičního majetku</t>
  </si>
  <si>
    <t>Náklady celkem</t>
  </si>
  <si>
    <t>Tržby za vlastní výrobky</t>
  </si>
  <si>
    <t>Tržby z prodeje služeb</t>
  </si>
  <si>
    <t>Úroky</t>
  </si>
  <si>
    <t>Kurzové zisky</t>
  </si>
  <si>
    <t>Zúčtování fondů (stipendijní, sociální, provozních prostředků)</t>
  </si>
  <si>
    <t>Jiné ostatní výnosy (výnos z odpisů z dotace)</t>
  </si>
  <si>
    <t>Přijaté příspěvky MŠMT zúčtované mezi org. složkami</t>
  </si>
  <si>
    <t>Výnosy celkem</t>
  </si>
  <si>
    <t xml:space="preserve">Rozpočet Filozofické fakulty UHK byl projednán a schválen AS FF UHK dne </t>
  </si>
  <si>
    <t>Připravila: ing. Ivana Svobodová, tajemnice FF UHK</t>
  </si>
  <si>
    <t>Mgr. Jan Prouza, Ph.D.</t>
  </si>
  <si>
    <t>děkan FF UHK</t>
  </si>
  <si>
    <t>Návrh rozpočtu FF UHK na rok 2026 (činnost 1110, 1220, 1650 a fondy)</t>
  </si>
  <si>
    <t>Spotřeba materiálu - kancelářské potřeby</t>
  </si>
  <si>
    <t>Spotřeba materiálu - čistící prostředky</t>
  </si>
  <si>
    <t>Spotřeba materiálu - ochranné pomůcky</t>
  </si>
  <si>
    <t>Spotřeba materiálu - knihy, časopisy</t>
  </si>
  <si>
    <t>Spotřeba materiálu - DHIM</t>
  </si>
  <si>
    <t>Spotřeba materiálu - opravy</t>
  </si>
  <si>
    <t>Spotřeba skripta - vlastní výroba</t>
  </si>
  <si>
    <t>Spotřeba materiálu - reklamní předměty</t>
  </si>
  <si>
    <t>Spotřeba materiálu - ostatní DU</t>
  </si>
  <si>
    <t>Spotřeba materiálu - ostatní DN</t>
  </si>
  <si>
    <t>Spotřeba materiálu</t>
  </si>
  <si>
    <t>Opravy a udržování - budovy</t>
  </si>
  <si>
    <t>Opravy a udržování - přístroje DU</t>
  </si>
  <si>
    <t>Opravy a udržování - ostatní DU</t>
  </si>
  <si>
    <t>Opravy a udržování ostatní DN</t>
  </si>
  <si>
    <t>Opravy a udržování</t>
  </si>
  <si>
    <t>Cestovné zahraniční zaměstnanci</t>
  </si>
  <si>
    <t>Cestovné tuzemské zaměstnanci</t>
  </si>
  <si>
    <t>Cestovné stud. + zam. přijatí</t>
  </si>
  <si>
    <t>Cestovné Erasmus</t>
  </si>
  <si>
    <t>Cestovné Per diem</t>
  </si>
  <si>
    <t>Náklady na reprezentaci DN</t>
  </si>
  <si>
    <t>Poštovné</t>
  </si>
  <si>
    <t>Telefony</t>
  </si>
  <si>
    <t>Poplatky - konference, semináře, kurzy</t>
  </si>
  <si>
    <t>Inzerce, reklama, propagace</t>
  </si>
  <si>
    <t>Stravování zaměstnanců</t>
  </si>
  <si>
    <t>Nájemné (pronájem kopírky, byty)</t>
  </si>
  <si>
    <t>SW licence</t>
  </si>
  <si>
    <t>Tisk, grafické práce</t>
  </si>
  <si>
    <t>Ostatní služby - lékařské prohlídky</t>
  </si>
  <si>
    <t>Benefity pro zaměstnance ze sociálního fondu</t>
  </si>
  <si>
    <t>Ostatní služby - cílová skupina</t>
  </si>
  <si>
    <t>Stravování a ubytování tuzemsko na fakturu</t>
  </si>
  <si>
    <t>Stravování a ubytování zahr. na fakturu</t>
  </si>
  <si>
    <t>"Nehrazený SW" - vnitřní zúčtování</t>
  </si>
  <si>
    <t>ost.sl.-nájemné-vnitřní zúčtování</t>
  </si>
  <si>
    <t>Režie - vnitřní zúčtování (GA ČR, TA ČR, NAKI, …)</t>
  </si>
  <si>
    <t>Doprava - vnitřní zúčtování</t>
  </si>
  <si>
    <t>Služby - vnitřní zúčtování</t>
  </si>
  <si>
    <t>Publikační poplatky</t>
  </si>
  <si>
    <t>Ostatní služby</t>
  </si>
  <si>
    <t>Ostatní služby - telefony DN</t>
  </si>
  <si>
    <t>Ostatní služby-  inzerce DN</t>
  </si>
  <si>
    <t>Ostatní služby - nájemné DN</t>
  </si>
  <si>
    <t>Ostatní služby SW DN</t>
  </si>
  <si>
    <t>Členské poplatky DN</t>
  </si>
  <si>
    <t>Strav. a ubyt. na fakturu DN</t>
  </si>
  <si>
    <t>Služby ostatní DN</t>
  </si>
  <si>
    <t>Mzdové náklady</t>
  </si>
  <si>
    <t>OON - DPČ</t>
  </si>
  <si>
    <t>OON - DPP</t>
  </si>
  <si>
    <t>Mzdové náklady - DN hrazené zam.</t>
  </si>
  <si>
    <t>Mzdové náklady - odstupné</t>
  </si>
  <si>
    <t>Mzdové náklady DN</t>
  </si>
  <si>
    <t>Zákonné zdravotní pojištění</t>
  </si>
  <si>
    <t>Zákonné sociální pojištění</t>
  </si>
  <si>
    <t>Zákonné pojištění úrazové</t>
  </si>
  <si>
    <t>Zákonné zdravotní pojištění DN</t>
  </si>
  <si>
    <t>Zákonné sociální pojištění DN</t>
  </si>
  <si>
    <t>Tvorba sociálního fondu</t>
  </si>
  <si>
    <t>Ostatní daně a poplatky DU</t>
  </si>
  <si>
    <t>Pokuty a penále DN</t>
  </si>
  <si>
    <t xml:space="preserve">Pokuty a penále </t>
  </si>
  <si>
    <t>Kurzové ztráty DU</t>
  </si>
  <si>
    <t>Kurzové ztráty DN</t>
  </si>
  <si>
    <t>Kurzové ztraty</t>
  </si>
  <si>
    <t xml:space="preserve">Dary do 2000 DU </t>
  </si>
  <si>
    <t>Dary nad 2000, DN - AMAWET</t>
  </si>
  <si>
    <t>Bankovní poplatky</t>
  </si>
  <si>
    <t>Haléřové vyrovnání</t>
  </si>
  <si>
    <t>Stipendia prospěchová</t>
  </si>
  <si>
    <t>Stipendia mimořádná</t>
  </si>
  <si>
    <t>Stipendia doktorandi (doplatek - přečerpání dotace)</t>
  </si>
  <si>
    <t>Jiné ostatní náklady DU</t>
  </si>
  <si>
    <t>Penzijní připojištění</t>
  </si>
  <si>
    <t>Životní připojištění</t>
  </si>
  <si>
    <t>Další náklady DN</t>
  </si>
  <si>
    <t>Poplatky terminál - platební kartou</t>
  </si>
  <si>
    <t>Spoluúčsast OPVV a jiné</t>
  </si>
  <si>
    <t>Pojištění elektroniky</t>
  </si>
  <si>
    <t>Tvorba FPP</t>
  </si>
  <si>
    <t>Pojištění cestovní</t>
  </si>
  <si>
    <t>Jiné ostatní náklady TZ DU</t>
  </si>
  <si>
    <t>Jiné ostatní náklady DN</t>
  </si>
  <si>
    <t>Odpisy nehmotného majetku z vlast. prostředků</t>
  </si>
  <si>
    <t>Odpisy hmotného a nehmotného majetku nedotované</t>
  </si>
  <si>
    <t>Odpisy hmotného a nehmotného inv. majetku dotované</t>
  </si>
  <si>
    <t>Odpisy</t>
  </si>
  <si>
    <t>Zůstatková cena vyřaz. hmot. a nehmot. majetku</t>
  </si>
  <si>
    <t>Změna stavu zásob výrobků</t>
  </si>
  <si>
    <t>Změna stavu zásob výrobků - centrální E-shop</t>
  </si>
  <si>
    <t>Aktivace materiálu a zboží</t>
  </si>
  <si>
    <t>Tržby za vlastní výrobky - skripta, knihy</t>
  </si>
  <si>
    <t>Tržby - skripta do zahraničí</t>
  </si>
  <si>
    <t>Tržby e-shop FF</t>
  </si>
  <si>
    <t>Tržby - skripta centrální e-shop</t>
  </si>
  <si>
    <t>Tržby skript přímý prodej</t>
  </si>
  <si>
    <t>Tržby z prodeje služeb DU</t>
  </si>
  <si>
    <t>Ostatní poplatky studentů</t>
  </si>
  <si>
    <t>Tržby z prodeje služeb nájem DU</t>
  </si>
  <si>
    <t>Nabíjení karet</t>
  </si>
  <si>
    <t>Tržby z nájemného DU s DPH</t>
  </si>
  <si>
    <t>Habilitační řízení</t>
  </si>
  <si>
    <t>Nostrifikace zahraničního studia</t>
  </si>
  <si>
    <t>Tržby z prodeje služeb DN</t>
  </si>
  <si>
    <t>Studijní poplatky - nadstandard</t>
  </si>
  <si>
    <t>Úroky z běžného účtu DU</t>
  </si>
  <si>
    <t>Použití stipendijního fondu</t>
  </si>
  <si>
    <t>Použití sociálního fondu</t>
  </si>
  <si>
    <t>Použití FPP</t>
  </si>
  <si>
    <t>Zúčtování fondů</t>
  </si>
  <si>
    <t>Ostatní výnosy - náhrady škody pojišťovna</t>
  </si>
  <si>
    <t>Jiné ostatní výnosy - dopl.min.let, přebytky</t>
  </si>
  <si>
    <t>Reklama DU s DPH 21%</t>
  </si>
  <si>
    <t>Výnos z odpisů z dotace</t>
  </si>
  <si>
    <t>Náhrady mzdy OSZZ minulých let</t>
  </si>
  <si>
    <t>Jiné ostatní výnosy</t>
  </si>
  <si>
    <t>Přijaté dary od jiných org. DU</t>
  </si>
  <si>
    <t xml:space="preserve">Tržby z prodeje </t>
  </si>
  <si>
    <t>Dotace - institucionální podpora MŠMT VaV</t>
  </si>
  <si>
    <t>Přijatý příspěvek MŠMT</t>
  </si>
  <si>
    <t>vzájemná výuka FF x FIM</t>
  </si>
  <si>
    <t>vzájemná výuka FF x PdF</t>
  </si>
  <si>
    <t>vzájemná výuka FF PřF</t>
  </si>
  <si>
    <t>dodatečná dotace</t>
  </si>
  <si>
    <t>vyrovnání "nehr. SW" dle skutečnosti</t>
  </si>
  <si>
    <t>vyrovnání energií dle skutečnosti</t>
  </si>
  <si>
    <t>Přijaté příspěvky zúčtované mezi</t>
  </si>
  <si>
    <t>HV</t>
  </si>
  <si>
    <t>příspěvek MŠMT na mzdy a provoz</t>
  </si>
  <si>
    <t>příspěvek MŠMT na rozvoj vědy</t>
  </si>
  <si>
    <t>vlastní příjmy</t>
  </si>
  <si>
    <t>činnost 17*</t>
  </si>
  <si>
    <t>fondy (stipendijní, sociální)</t>
  </si>
  <si>
    <t>ost.nepř.náklady PROJEKTY - vnitřní zúčtování</t>
  </si>
  <si>
    <t>Návrh 2026</t>
  </si>
  <si>
    <t>návrh celkem</t>
  </si>
  <si>
    <t>Čerpání k 31.12.2025</t>
  </si>
  <si>
    <t>Spotřeba materiálu - kancelářské potřeby DN</t>
  </si>
  <si>
    <t>Členské poplatky</t>
  </si>
  <si>
    <t>DN hrazené zam.</t>
  </si>
  <si>
    <t>skutečnost 2025</t>
  </si>
  <si>
    <t>Ediční rada</t>
  </si>
  <si>
    <t>postdoci</t>
  </si>
  <si>
    <t>projekt doc. Jaroš</t>
  </si>
  <si>
    <t>podpora vědy</t>
  </si>
  <si>
    <t xml:space="preserve">Financování VVŠ v roce 2026 vychází ze „Zásad a pravidel financování veřejných vysokých škol pro rok 2026“ vydaných MŠMT.  </t>
  </si>
  <si>
    <r>
      <t xml:space="preserve">po vrácení části režií z rektorátu zpět na fakulty je konečná částka pro FF do rozpočtu fakulty </t>
    </r>
    <r>
      <rPr>
        <b/>
        <sz val="12"/>
        <color theme="1"/>
        <rFont val="Calibri"/>
        <family val="2"/>
        <charset val="238"/>
        <scheme val="minor"/>
      </rPr>
      <t>82 825 099,- Kč</t>
    </r>
    <r>
      <rPr>
        <sz val="12"/>
        <color theme="1"/>
        <rFont val="Calibri"/>
        <family val="2"/>
        <charset val="238"/>
        <scheme val="minor"/>
      </rPr>
      <t>.</t>
    </r>
  </si>
  <si>
    <t>Na rok 2026 jsme obdrželi cca 45 mil. Kč.</t>
  </si>
  <si>
    <r>
      <t xml:space="preserve">Nedílnou součástí rozpočtu FF UHK jsou vlastní příjmy, kde počítáme s cca </t>
    </r>
    <r>
      <rPr>
        <b/>
        <sz val="12"/>
        <color theme="1"/>
        <rFont val="Calibri"/>
        <family val="2"/>
        <charset val="238"/>
        <scheme val="minor"/>
      </rPr>
      <t xml:space="preserve">4,5 mil. Kč, </t>
    </r>
    <r>
      <rPr>
        <sz val="12"/>
        <color theme="1"/>
        <rFont val="Calibri"/>
        <family val="2"/>
        <charset val="238"/>
        <scheme val="minor"/>
      </rPr>
      <t xml:space="preserve">výnosy z odpisů ve výši </t>
    </r>
    <r>
      <rPr>
        <b/>
        <sz val="12"/>
        <color theme="1"/>
        <rFont val="Calibri"/>
        <family val="2"/>
        <charset val="238"/>
        <scheme val="minor"/>
      </rPr>
      <t>6 mil. Kč</t>
    </r>
    <r>
      <rPr>
        <sz val="12"/>
        <color theme="1"/>
        <rFont val="Calibri"/>
        <family val="2"/>
        <charset val="238"/>
        <scheme val="minor"/>
      </rPr>
      <t xml:space="preserve"> a se</t>
    </r>
  </si>
  <si>
    <r>
      <t xml:space="preserve">zapojením fondů (především sociálního a stipendijního) ve výši </t>
    </r>
    <r>
      <rPr>
        <b/>
        <sz val="12"/>
        <color theme="1"/>
        <rFont val="Calibri"/>
        <family val="2"/>
        <charset val="238"/>
        <scheme val="minor"/>
      </rPr>
      <t>4,0 mil. Kč</t>
    </r>
    <r>
      <rPr>
        <sz val="12"/>
        <color theme="1"/>
        <rFont val="Calibri"/>
        <family val="2"/>
        <charset val="238"/>
        <scheme val="minor"/>
      </rPr>
      <t>.</t>
    </r>
  </si>
  <si>
    <t>KOMENTÁŘ K ROZPOČTU PLÁNOVANÉMU NA ROK 2026</t>
  </si>
  <si>
    <r>
      <t xml:space="preserve">Příspěvek A + K včetně PPK v roce 2026 činí celkem 106 866 807,- Kč, </t>
    </r>
    <r>
      <rPr>
        <sz val="12"/>
        <color theme="1"/>
        <rFont val="Calibri"/>
        <family val="2"/>
        <charset val="238"/>
        <scheme val="minor"/>
      </rPr>
      <t xml:space="preserve">po odvodech na rektorát je to 80 740 190,- Kč, </t>
    </r>
  </si>
  <si>
    <t>na co nám nestačí  přidělené finance (stipendia, vybavení laboratoří, učeben a kanceláří, spolufinancování rekonstrukcí na UHK apod.)</t>
  </si>
  <si>
    <t>Pro rok 2026 činé ukazatel PPK více než 26 mil. Kč.</t>
  </si>
  <si>
    <t xml:space="preserve">v prestižních časopisech a vydavatelsvích apod. </t>
  </si>
  <si>
    <r>
      <t>a v roce 2026 činí pro FF téměř 35,5 mil.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Kč.</t>
    </r>
  </si>
  <si>
    <r>
      <t xml:space="preserve">koncepčního rozvoje výzkumné organizace. </t>
    </r>
    <r>
      <rPr>
        <sz val="12"/>
        <color theme="1"/>
        <rFont val="Calibri"/>
        <family val="2"/>
        <charset val="238"/>
        <scheme val="minor"/>
      </rPr>
      <t xml:space="preserve">Pro letošní rok můžeme počítat s cca 13 mil. Kč (což je 7 mil. méně než v r. 2025 díky nové metodice). </t>
    </r>
  </si>
  <si>
    <t xml:space="preserve">dle výnosu děkana č. 22/2022, na mimořádné zahraniční cesty, část jde na Ediční radu, další zakázka je pro postdoky a o zbývající </t>
  </si>
  <si>
    <t>finanční prostředky se soutěží dle výnosu děkana č. 16/2024 při vytváření mezinárodních výzkumných týmů.</t>
  </si>
  <si>
    <t>Aby byl rozpočet v roce 2026 vyrovnaný, počítáme i se zapojením Fondu provozních prostředků.</t>
  </si>
  <si>
    <t xml:space="preserve">Celkem tedy navržený rozpočet FF UHK na rok 2026 počítá s finančními prostředky ve výši téměř 115,5 mil. Kč. </t>
  </si>
  <si>
    <t>Zákonné pojstné</t>
  </si>
  <si>
    <t>projekt dr. Joan Gil Pinar</t>
  </si>
  <si>
    <t>projekt doc. Paleček</t>
  </si>
  <si>
    <t>(činnost 1110, 1220, 1650, 1730, 1740 a 1900)</t>
  </si>
  <si>
    <t>Návrh rozpočtu na rok 2026 a skutečnost roku 2025 po účtech</t>
  </si>
  <si>
    <t>činnost 1110</t>
  </si>
  <si>
    <t>činnost 1650</t>
  </si>
  <si>
    <t>fond provozních prostředků</t>
  </si>
  <si>
    <t>činnost 1950</t>
  </si>
  <si>
    <t>Návrh DKRVO 2026 po jednotlivých zakázkách</t>
  </si>
  <si>
    <t>návrh 2026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</si>
</sst>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6"/>
      <name val="Comenia Sans"/>
      <family val="3"/>
    </font>
    <font>
      <b/>
      <sz val="11"/>
      <name val="Comenia Sans"/>
      <family val="3"/>
    </font>
    <font>
      <b/>
      <sz val="11"/>
      <color theme="1"/>
      <name val="Comenia Sans"/>
      <family val="3"/>
    </font>
    <font>
      <sz val="11"/>
      <color theme="1"/>
      <name val="Comenia Sans"/>
      <family val="3"/>
    </font>
    <font>
      <sz val="11"/>
      <name val="Comenia Sans"/>
      <family val="3"/>
    </font>
    <font>
      <sz val="10"/>
      <color theme="1"/>
      <name val="Calibri"/>
      <family val="2"/>
      <charset val="238"/>
      <scheme val="minor"/>
    </font>
    <font>
      <sz val="10"/>
      <name val="Comenia Sans"/>
      <family val="3"/>
    </font>
    <font>
      <sz val="11"/>
      <name val="Comenia Sans"/>
      <family val="3"/>
      <charset val="238"/>
    </font>
    <font>
      <sz val="11"/>
      <color theme="1"/>
      <name val="Comenia Sans"/>
      <family val="3"/>
      <charset val="238"/>
    </font>
    <font>
      <b/>
      <sz val="11"/>
      <color theme="1"/>
      <name val="Comenia Sans"/>
      <family val="3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1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0" fillId="0" borderId="8" xfId="0" applyBorder="1"/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0" fillId="0" borderId="0" xfId="0" applyFont="1"/>
    <xf numFmtId="0" fontId="4" fillId="3" borderId="0" xfId="0" applyFont="1" applyFill="1" applyAlignment="1">
      <alignment vertical="center"/>
    </xf>
    <xf numFmtId="0" fontId="0" fillId="3" borderId="0" xfId="0" applyFill="1"/>
    <xf numFmtId="0" fontId="9" fillId="0" borderId="0" xfId="1" applyNumberFormat="1" applyFont="1" applyFill="1" applyAlignment="1" applyProtection="1">
      <protection locked="0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0" borderId="11" xfId="0" applyFont="1" applyFill="1" applyBorder="1"/>
    <xf numFmtId="0" fontId="12" fillId="0" borderId="12" xfId="0" applyFont="1" applyFill="1" applyBorder="1"/>
    <xf numFmtId="4" fontId="13" fillId="0" borderId="12" xfId="0" applyNumberFormat="1" applyFont="1" applyFill="1" applyBorder="1" applyAlignment="1"/>
    <xf numFmtId="4" fontId="12" fillId="0" borderId="12" xfId="0" applyNumberFormat="1" applyFont="1" applyBorder="1"/>
    <xf numFmtId="4" fontId="11" fillId="4" borderId="13" xfId="0" applyNumberFormat="1" applyFont="1" applyFill="1" applyBorder="1"/>
    <xf numFmtId="0" fontId="10" fillId="0" borderId="14" xfId="0" applyFont="1" applyFill="1" applyBorder="1"/>
    <xf numFmtId="0" fontId="12" fillId="0" borderId="15" xfId="0" applyFont="1" applyFill="1" applyBorder="1"/>
    <xf numFmtId="4" fontId="13" fillId="0" borderId="15" xfId="0" applyNumberFormat="1" applyFont="1" applyFill="1" applyBorder="1" applyAlignment="1"/>
    <xf numFmtId="4" fontId="12" fillId="0" borderId="15" xfId="0" applyNumberFormat="1" applyFont="1" applyBorder="1"/>
    <xf numFmtId="4" fontId="11" fillId="4" borderId="16" xfId="0" applyNumberFormat="1" applyFont="1" applyFill="1" applyBorder="1"/>
    <xf numFmtId="4" fontId="13" fillId="5" borderId="15" xfId="0" applyNumberFormat="1" applyFont="1" applyFill="1" applyBorder="1"/>
    <xf numFmtId="4" fontId="13" fillId="5" borderId="15" xfId="0" applyNumberFormat="1" applyFont="1" applyFill="1" applyBorder="1" applyAlignment="1"/>
    <xf numFmtId="0" fontId="10" fillId="6" borderId="9" xfId="0" applyFont="1" applyFill="1" applyBorder="1"/>
    <xf numFmtId="0" fontId="10" fillId="6" borderId="10" xfId="0" applyFont="1" applyFill="1" applyBorder="1"/>
    <xf numFmtId="4" fontId="10" fillId="6" borderId="10" xfId="0" applyNumberFormat="1" applyFont="1" applyFill="1" applyBorder="1"/>
    <xf numFmtId="4" fontId="11" fillId="6" borderId="10" xfId="0" applyNumberFormat="1" applyFont="1" applyFill="1" applyBorder="1"/>
    <xf numFmtId="4" fontId="11" fillId="6" borderId="4" xfId="0" applyNumberFormat="1" applyFont="1" applyFill="1" applyBorder="1"/>
    <xf numFmtId="0" fontId="10" fillId="0" borderId="10" xfId="0" applyFont="1" applyFill="1" applyBorder="1"/>
    <xf numFmtId="0" fontId="10" fillId="0" borderId="3" xfId="0" applyFont="1" applyFill="1" applyBorder="1"/>
    <xf numFmtId="4" fontId="10" fillId="0" borderId="3" xfId="0" applyNumberFormat="1" applyFont="1" applyFill="1" applyBorder="1" applyAlignment="1"/>
    <xf numFmtId="4" fontId="12" fillId="0" borderId="3" xfId="0" applyNumberFormat="1" applyFont="1" applyBorder="1"/>
    <xf numFmtId="4" fontId="12" fillId="0" borderId="2" xfId="0" applyNumberFormat="1" applyFont="1" applyBorder="1"/>
    <xf numFmtId="0" fontId="10" fillId="0" borderId="19" xfId="0" applyFont="1" applyFill="1" applyBorder="1"/>
    <xf numFmtId="0" fontId="12" fillId="0" borderId="20" xfId="0" applyFont="1" applyFill="1" applyBorder="1"/>
    <xf numFmtId="4" fontId="13" fillId="0" borderId="20" xfId="0" applyNumberFormat="1" applyFont="1" applyFill="1" applyBorder="1" applyAlignment="1"/>
    <xf numFmtId="4" fontId="12" fillId="0" borderId="20" xfId="0" applyNumberFormat="1" applyFont="1" applyBorder="1"/>
    <xf numFmtId="4" fontId="11" fillId="4" borderId="21" xfId="0" applyNumberFormat="1" applyFont="1" applyFill="1" applyBorder="1"/>
    <xf numFmtId="0" fontId="10" fillId="0" borderId="22" xfId="0" applyFont="1" applyFill="1" applyBorder="1"/>
    <xf numFmtId="0" fontId="12" fillId="0" borderId="23" xfId="0" applyFont="1" applyFill="1" applyBorder="1"/>
    <xf numFmtId="4" fontId="13" fillId="0" borderId="23" xfId="0" applyNumberFormat="1" applyFont="1" applyFill="1" applyBorder="1" applyAlignment="1"/>
    <xf numFmtId="4" fontId="12" fillId="0" borderId="23" xfId="0" applyNumberFormat="1" applyFont="1" applyBorder="1"/>
    <xf numFmtId="4" fontId="11" fillId="4" borderId="24" xfId="0" applyNumberFormat="1" applyFont="1" applyFill="1" applyBorder="1"/>
    <xf numFmtId="0" fontId="10" fillId="6" borderId="25" xfId="0" applyFont="1" applyFill="1" applyBorder="1"/>
    <xf numFmtId="0" fontId="10" fillId="0" borderId="0" xfId="0" applyFont="1" applyFill="1" applyBorder="1"/>
    <xf numFmtId="4" fontId="10" fillId="0" borderId="0" xfId="0" applyNumberFormat="1" applyFont="1" applyFill="1" applyBorder="1"/>
    <xf numFmtId="0" fontId="14" fillId="0" borderId="0" xfId="0" applyFont="1"/>
    <xf numFmtId="4" fontId="14" fillId="0" borderId="0" xfId="0" applyNumberFormat="1" applyFont="1" applyBorder="1"/>
    <xf numFmtId="0" fontId="13" fillId="0" borderId="0" xfId="1" applyFont="1" applyFill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5" borderId="0" xfId="1" applyFont="1" applyFill="1" applyBorder="1"/>
    <xf numFmtId="0" fontId="9" fillId="0" borderId="0" xfId="1" applyNumberFormat="1" applyFont="1" applyFill="1" applyAlignment="1" applyProtection="1">
      <alignment horizontal="left"/>
      <protection locked="0"/>
    </xf>
    <xf numFmtId="0" fontId="0" fillId="0" borderId="0" xfId="0" applyFont="1" applyBorder="1"/>
    <xf numFmtId="3" fontId="13" fillId="0" borderId="11" xfId="0" applyNumberFormat="1" applyFont="1" applyFill="1" applyBorder="1"/>
    <xf numFmtId="3" fontId="13" fillId="0" borderId="26" xfId="0" applyNumberFormat="1" applyFont="1" applyFill="1" applyBorder="1"/>
    <xf numFmtId="0" fontId="12" fillId="0" borderId="27" xfId="0" applyFont="1" applyFill="1" applyBorder="1"/>
    <xf numFmtId="0" fontId="10" fillId="2" borderId="9" xfId="0" applyFont="1" applyFill="1" applyBorder="1"/>
    <xf numFmtId="0" fontId="11" fillId="2" borderId="10" xfId="0" applyFont="1" applyFill="1" applyBorder="1"/>
    <xf numFmtId="3" fontId="13" fillId="0" borderId="19" xfId="0" applyNumberFormat="1" applyFont="1" applyFill="1" applyBorder="1"/>
    <xf numFmtId="3" fontId="13" fillId="0" borderId="14" xfId="0" applyNumberFormat="1" applyFont="1" applyFill="1" applyBorder="1"/>
    <xf numFmtId="3" fontId="13" fillId="0" borderId="28" xfId="0" applyNumberFormat="1" applyFont="1" applyFill="1" applyBorder="1"/>
    <xf numFmtId="0" fontId="12" fillId="0" borderId="29" xfId="0" applyFont="1" applyFill="1" applyBorder="1"/>
    <xf numFmtId="0" fontId="10" fillId="2" borderId="28" xfId="0" applyFont="1" applyFill="1" applyBorder="1"/>
    <xf numFmtId="0" fontId="11" fillId="2" borderId="29" xfId="0" applyFont="1" applyFill="1" applyBorder="1"/>
    <xf numFmtId="3" fontId="10" fillId="2" borderId="9" xfId="0" applyNumberFormat="1" applyFont="1" applyFill="1" applyBorder="1"/>
    <xf numFmtId="3" fontId="16" fillId="0" borderId="26" xfId="0" applyNumberFormat="1" applyFont="1" applyFill="1" applyBorder="1"/>
    <xf numFmtId="0" fontId="17" fillId="0" borderId="27" xfId="0" applyFont="1" applyFill="1" applyBorder="1"/>
    <xf numFmtId="3" fontId="13" fillId="0" borderId="21" xfId="0" applyNumberFormat="1" applyFont="1" applyFill="1" applyBorder="1"/>
    <xf numFmtId="0" fontId="12" fillId="0" borderId="30" xfId="0" applyFont="1" applyFill="1" applyBorder="1"/>
    <xf numFmtId="3" fontId="13" fillId="0" borderId="16" xfId="0" applyNumberFormat="1" applyFont="1" applyFill="1" applyBorder="1"/>
    <xf numFmtId="0" fontId="12" fillId="0" borderId="31" xfId="0" applyFont="1" applyFill="1" applyBorder="1"/>
    <xf numFmtId="3" fontId="13" fillId="0" borderId="5" xfId="0" applyNumberFormat="1" applyFont="1" applyFill="1" applyBorder="1"/>
    <xf numFmtId="0" fontId="12" fillId="0" borderId="0" xfId="0" applyFont="1" applyFill="1" applyBorder="1"/>
    <xf numFmtId="0" fontId="10" fillId="2" borderId="4" xfId="0" applyFont="1" applyFill="1" applyBorder="1"/>
    <xf numFmtId="0" fontId="11" fillId="2" borderId="2" xfId="0" applyFont="1" applyFill="1" applyBorder="1"/>
    <xf numFmtId="3" fontId="13" fillId="0" borderId="32" xfId="0" applyNumberFormat="1" applyFont="1" applyFill="1" applyBorder="1"/>
    <xf numFmtId="0" fontId="12" fillId="0" borderId="17" xfId="0" applyFont="1" applyFill="1" applyBorder="1"/>
    <xf numFmtId="0" fontId="10" fillId="7" borderId="28" xfId="0" applyFont="1" applyFill="1" applyBorder="1"/>
    <xf numFmtId="0" fontId="10" fillId="7" borderId="29" xfId="0" applyFont="1" applyFill="1" applyBorder="1"/>
    <xf numFmtId="3" fontId="13" fillId="0" borderId="12" xfId="0" applyNumberFormat="1" applyFont="1" applyFill="1" applyBorder="1"/>
    <xf numFmtId="0" fontId="13" fillId="0" borderId="13" xfId="0" applyFont="1" applyFill="1" applyBorder="1"/>
    <xf numFmtId="3" fontId="13" fillId="0" borderId="15" xfId="0" applyNumberFormat="1" applyFont="1" applyFill="1" applyBorder="1"/>
    <xf numFmtId="0" fontId="13" fillId="0" borderId="16" xfId="0" applyFont="1" applyFill="1" applyBorder="1"/>
    <xf numFmtId="3" fontId="13" fillId="0" borderId="27" xfId="0" applyNumberFormat="1" applyFont="1" applyFill="1" applyBorder="1"/>
    <xf numFmtId="0" fontId="13" fillId="0" borderId="33" xfId="0" applyFont="1" applyFill="1" applyBorder="1"/>
    <xf numFmtId="0" fontId="10" fillId="2" borderId="10" xfId="0" applyFont="1" applyFill="1" applyBorder="1"/>
    <xf numFmtId="0" fontId="11" fillId="2" borderId="4" xfId="0" applyFont="1" applyFill="1" applyBorder="1"/>
    <xf numFmtId="0" fontId="12" fillId="0" borderId="13" xfId="0" applyFont="1" applyFill="1" applyBorder="1"/>
    <xf numFmtId="0" fontId="12" fillId="0" borderId="16" xfId="0" applyFont="1" applyFill="1" applyBorder="1"/>
    <xf numFmtId="0" fontId="12" fillId="0" borderId="33" xfId="0" applyFont="1" applyFill="1" applyBorder="1"/>
    <xf numFmtId="3" fontId="16" fillId="0" borderId="20" xfId="0" applyNumberFormat="1" applyFont="1" applyFill="1" applyBorder="1"/>
    <xf numFmtId="0" fontId="17" fillId="0" borderId="21" xfId="0" applyFont="1" applyFill="1" applyBorder="1"/>
    <xf numFmtId="3" fontId="16" fillId="0" borderId="29" xfId="0" applyNumberFormat="1" applyFont="1" applyFill="1" applyBorder="1"/>
    <xf numFmtId="0" fontId="17" fillId="0" borderId="34" xfId="0" applyFont="1" applyFill="1" applyBorder="1"/>
    <xf numFmtId="0" fontId="10" fillId="7" borderId="10" xfId="0" applyFont="1" applyFill="1" applyBorder="1"/>
    <xf numFmtId="0" fontId="10" fillId="7" borderId="4" xfId="0" applyFont="1" applyFill="1" applyBorder="1"/>
    <xf numFmtId="0" fontId="10" fillId="4" borderId="10" xfId="0" applyFont="1" applyFill="1" applyBorder="1"/>
    <xf numFmtId="0" fontId="11" fillId="4" borderId="4" xfId="0" applyFont="1" applyFill="1" applyBorder="1"/>
    <xf numFmtId="0" fontId="12" fillId="0" borderId="29" xfId="0" applyFont="1" applyBorder="1"/>
    <xf numFmtId="0" fontId="12" fillId="0" borderId="34" xfId="0" applyFont="1" applyBorder="1"/>
    <xf numFmtId="0" fontId="12" fillId="0" borderId="27" xfId="0" applyFont="1" applyBorder="1"/>
    <xf numFmtId="0" fontId="12" fillId="0" borderId="33" xfId="0" applyFont="1" applyBorder="1"/>
    <xf numFmtId="0" fontId="12" fillId="0" borderId="7" xfId="0" applyFont="1" applyBorder="1"/>
    <xf numFmtId="0" fontId="12" fillId="0" borderId="5" xfId="0" applyFont="1" applyBorder="1"/>
    <xf numFmtId="4" fontId="18" fillId="0" borderId="10" xfId="0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4" fontId="12" fillId="8" borderId="20" xfId="0" applyNumberFormat="1" applyFont="1" applyFill="1" applyBorder="1"/>
    <xf numFmtId="4" fontId="12" fillId="8" borderId="21" xfId="0" applyNumberFormat="1" applyFont="1" applyFill="1" applyBorder="1"/>
    <xf numFmtId="4" fontId="12" fillId="8" borderId="15" xfId="0" applyNumberFormat="1" applyFont="1" applyFill="1" applyBorder="1"/>
    <xf numFmtId="4" fontId="12" fillId="8" borderId="16" xfId="0" applyNumberFormat="1" applyFont="1" applyFill="1" applyBorder="1"/>
    <xf numFmtId="4" fontId="12" fillId="8" borderId="12" xfId="0" applyNumberFormat="1" applyFont="1" applyFill="1" applyBorder="1"/>
    <xf numFmtId="4" fontId="12" fillId="8" borderId="13" xfId="0" applyNumberFormat="1" applyFont="1" applyFill="1" applyBorder="1"/>
    <xf numFmtId="4" fontId="13" fillId="8" borderId="15" xfId="0" applyNumberFormat="1" applyFont="1" applyFill="1" applyBorder="1"/>
    <xf numFmtId="4" fontId="13" fillId="8" borderId="16" xfId="0" applyNumberFormat="1" applyFont="1" applyFill="1" applyBorder="1"/>
    <xf numFmtId="4" fontId="12" fillId="8" borderId="7" xfId="0" applyNumberFormat="1" applyFont="1" applyFill="1" applyBorder="1"/>
    <xf numFmtId="4" fontId="12" fillId="8" borderId="33" xfId="0" applyNumberFormat="1" applyFont="1" applyFill="1" applyBorder="1"/>
    <xf numFmtId="4" fontId="12" fillId="8" borderId="18" xfId="0" applyNumberFormat="1" applyFont="1" applyFill="1" applyBorder="1"/>
    <xf numFmtId="4" fontId="11" fillId="2" borderId="10" xfId="0" applyNumberFormat="1" applyFont="1" applyFill="1" applyBorder="1"/>
    <xf numFmtId="4" fontId="11" fillId="2" borderId="4" xfId="0" applyNumberFormat="1" applyFont="1" applyFill="1" applyBorder="1"/>
    <xf numFmtId="4" fontId="12" fillId="8" borderId="27" xfId="0" applyNumberFormat="1" applyFont="1" applyFill="1" applyBorder="1"/>
    <xf numFmtId="4" fontId="12" fillId="8" borderId="10" xfId="0" applyNumberFormat="1" applyFont="1" applyFill="1" applyBorder="1"/>
    <xf numFmtId="4" fontId="17" fillId="8" borderId="7" xfId="0" applyNumberFormat="1" applyFont="1" applyFill="1" applyBorder="1"/>
    <xf numFmtId="4" fontId="17" fillId="8" borderId="33" xfId="0" applyNumberFormat="1" applyFont="1" applyFill="1" applyBorder="1"/>
    <xf numFmtId="4" fontId="12" fillId="8" borderId="29" xfId="0" applyNumberFormat="1" applyFont="1" applyFill="1" applyBorder="1"/>
    <xf numFmtId="4" fontId="11" fillId="0" borderId="10" xfId="0" applyNumberFormat="1" applyFont="1" applyFill="1" applyBorder="1"/>
    <xf numFmtId="4" fontId="11" fillId="0" borderId="4" xfId="0" applyNumberFormat="1" applyFont="1" applyFill="1" applyBorder="1"/>
    <xf numFmtId="4" fontId="11" fillId="7" borderId="10" xfId="0" applyNumberFormat="1" applyFont="1" applyFill="1" applyBorder="1"/>
    <xf numFmtId="4" fontId="11" fillId="7" borderId="4" xfId="0" applyNumberFormat="1" applyFont="1" applyFill="1" applyBorder="1"/>
    <xf numFmtId="4" fontId="12" fillId="0" borderId="7" xfId="0" applyNumberFormat="1" applyFont="1" applyBorder="1"/>
    <xf numFmtId="4" fontId="12" fillId="0" borderId="33" xfId="0" applyNumberFormat="1" applyFont="1" applyBorder="1"/>
    <xf numFmtId="4" fontId="12" fillId="8" borderId="5" xfId="0" applyNumberFormat="1" applyFont="1" applyFill="1" applyBorder="1"/>
    <xf numFmtId="4" fontId="12" fillId="8" borderId="17" xfId="0" applyNumberFormat="1" applyFont="1" applyFill="1" applyBorder="1"/>
    <xf numFmtId="4" fontId="17" fillId="0" borderId="20" xfId="0" applyNumberFormat="1" applyFont="1" applyFill="1" applyBorder="1"/>
    <xf numFmtId="4" fontId="17" fillId="0" borderId="21" xfId="0" applyNumberFormat="1" applyFont="1" applyFill="1" applyBorder="1"/>
    <xf numFmtId="4" fontId="17" fillId="0" borderId="29" xfId="0" applyNumberFormat="1" applyFont="1" applyFill="1" applyBorder="1"/>
    <xf numFmtId="4" fontId="17" fillId="0" borderId="34" xfId="0" applyNumberFormat="1" applyFont="1" applyFill="1" applyBorder="1"/>
    <xf numFmtId="4" fontId="12" fillId="8" borderId="23" xfId="0" applyNumberFormat="1" applyFont="1" applyFill="1" applyBorder="1"/>
    <xf numFmtId="4" fontId="11" fillId="4" borderId="10" xfId="0" applyNumberFormat="1" applyFont="1" applyFill="1" applyBorder="1"/>
    <xf numFmtId="4" fontId="11" fillId="4" borderId="4" xfId="0" applyNumberFormat="1" applyFont="1" applyFill="1" applyBorder="1"/>
    <xf numFmtId="4" fontId="18" fillId="0" borderId="29" xfId="0" applyNumberFormat="1" applyFont="1" applyBorder="1" applyAlignment="1">
      <alignment horizontal="center"/>
    </xf>
    <xf numFmtId="4" fontId="11" fillId="0" borderId="34" xfId="0" applyNumberFormat="1" applyFont="1" applyBorder="1" applyAlignment="1">
      <alignment horizontal="center"/>
    </xf>
    <xf numFmtId="4" fontId="12" fillId="0" borderId="35" xfId="0" applyNumberFormat="1" applyFont="1" applyBorder="1"/>
    <xf numFmtId="4" fontId="12" fillId="0" borderId="36" xfId="0" applyNumberFormat="1" applyFont="1" applyBorder="1"/>
    <xf numFmtId="4" fontId="12" fillId="0" borderId="34" xfId="0" applyNumberFormat="1" applyFont="1" applyBorder="1"/>
    <xf numFmtId="4" fontId="12" fillId="0" borderId="0" xfId="0" applyNumberFormat="1" applyFont="1" applyBorder="1"/>
    <xf numFmtId="4" fontId="12" fillId="0" borderId="37" xfId="0" applyNumberFormat="1" applyFont="1" applyBorder="1"/>
    <xf numFmtId="4" fontId="12" fillId="0" borderId="38" xfId="0" applyNumberFormat="1" applyFont="1" applyBorder="1"/>
    <xf numFmtId="4" fontId="12" fillId="0" borderId="5" xfId="0" applyNumberFormat="1" applyFont="1" applyBorder="1"/>
    <xf numFmtId="4" fontId="11" fillId="2" borderId="3" xfId="0" applyNumberFormat="1" applyFont="1" applyFill="1" applyBorder="1"/>
    <xf numFmtId="4" fontId="11" fillId="2" borderId="25" xfId="0" applyNumberFormat="1" applyFont="1" applyFill="1" applyBorder="1"/>
    <xf numFmtId="4" fontId="12" fillId="0" borderId="39" xfId="0" applyNumberFormat="1" applyFont="1" applyBorder="1"/>
    <xf numFmtId="4" fontId="12" fillId="0" borderId="40" xfId="0" applyNumberFormat="1" applyFont="1" applyBorder="1"/>
    <xf numFmtId="4" fontId="11" fillId="2" borderId="41" xfId="0" applyNumberFormat="1" applyFont="1" applyFill="1" applyBorder="1"/>
    <xf numFmtId="4" fontId="12" fillId="2" borderId="3" xfId="0" applyNumberFormat="1" applyFont="1" applyFill="1" applyBorder="1"/>
    <xf numFmtId="4" fontId="12" fillId="0" borderId="0" xfId="0" applyNumberFormat="1" applyFont="1"/>
    <xf numFmtId="4" fontId="11" fillId="2" borderId="42" xfId="0" applyNumberFormat="1" applyFont="1" applyFill="1" applyBorder="1"/>
    <xf numFmtId="4" fontId="12" fillId="2" borderId="6" xfId="0" applyNumberFormat="1" applyFont="1" applyFill="1" applyBorder="1"/>
    <xf numFmtId="4" fontId="11" fillId="2" borderId="5" xfId="0" applyNumberFormat="1" applyFont="1" applyFill="1" applyBorder="1"/>
    <xf numFmtId="4" fontId="12" fillId="2" borderId="41" xfId="0" applyNumberFormat="1" applyFont="1" applyFill="1" applyBorder="1"/>
    <xf numFmtId="4" fontId="12" fillId="0" borderId="41" xfId="0" applyNumberFormat="1" applyFont="1" applyFill="1" applyBorder="1"/>
    <xf numFmtId="4" fontId="11" fillId="0" borderId="3" xfId="0" applyNumberFormat="1" applyFont="1" applyFill="1" applyBorder="1"/>
    <xf numFmtId="4" fontId="12" fillId="0" borderId="29" xfId="0" applyNumberFormat="1" applyFont="1" applyBorder="1"/>
    <xf numFmtId="4" fontId="12" fillId="0" borderId="27" xfId="0" applyNumberFormat="1" applyFont="1" applyBorder="1"/>
    <xf numFmtId="4" fontId="12" fillId="2" borderId="25" xfId="0" applyNumberFormat="1" applyFont="1" applyFill="1" applyBorder="1"/>
    <xf numFmtId="4" fontId="17" fillId="0" borderId="43" xfId="0" applyNumberFormat="1" applyFont="1" applyFill="1" applyBorder="1"/>
    <xf numFmtId="4" fontId="17" fillId="0" borderId="36" xfId="0" applyNumberFormat="1" applyFont="1" applyFill="1" applyBorder="1"/>
    <xf numFmtId="4" fontId="11" fillId="4" borderId="7" xfId="0" applyNumberFormat="1" applyFont="1" applyFill="1" applyBorder="1"/>
    <xf numFmtId="4" fontId="12" fillId="0" borderId="6" xfId="0" applyNumberFormat="1" applyFont="1" applyFill="1" applyBorder="1"/>
    <xf numFmtId="0" fontId="19" fillId="0" borderId="0" xfId="0" applyFont="1"/>
    <xf numFmtId="0" fontId="11" fillId="0" borderId="9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4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4" fontId="11" fillId="0" borderId="4" xfId="0" applyNumberFormat="1" applyFont="1" applyBorder="1"/>
    <xf numFmtId="4" fontId="12" fillId="0" borderId="11" xfId="0" applyNumberFormat="1" applyFont="1" applyBorder="1"/>
    <xf numFmtId="4" fontId="12" fillId="0" borderId="45" xfId="0" applyNumberFormat="1" applyFont="1" applyBorder="1"/>
    <xf numFmtId="4" fontId="12" fillId="0" borderId="45" xfId="0" applyNumberFormat="1" applyFont="1" applyFill="1" applyBorder="1"/>
    <xf numFmtId="4" fontId="12" fillId="0" borderId="46" xfId="0" applyNumberFormat="1" applyFont="1" applyBorder="1"/>
    <xf numFmtId="4" fontId="12" fillId="0" borderId="13" xfId="0" applyNumberFormat="1" applyFont="1" applyBorder="1"/>
    <xf numFmtId="4" fontId="12" fillId="0" borderId="14" xfId="0" applyNumberFormat="1" applyFont="1" applyBorder="1"/>
    <xf numFmtId="4" fontId="12" fillId="0" borderId="47" xfId="0" applyNumberFormat="1" applyFont="1" applyBorder="1"/>
    <xf numFmtId="4" fontId="12" fillId="0" borderId="47" xfId="0" applyNumberFormat="1" applyFont="1" applyFill="1" applyBorder="1"/>
    <xf numFmtId="4" fontId="12" fillId="0" borderId="48" xfId="0" applyNumberFormat="1" applyFont="1" applyBorder="1"/>
    <xf numFmtId="4" fontId="12" fillId="0" borderId="16" xfId="0" applyNumberFormat="1" applyFont="1" applyBorder="1"/>
    <xf numFmtId="4" fontId="12" fillId="0" borderId="32" xfId="0" applyNumberFormat="1" applyFont="1" applyBorder="1"/>
    <xf numFmtId="4" fontId="12" fillId="0" borderId="49" xfId="0" applyNumberFormat="1" applyFont="1" applyBorder="1"/>
    <xf numFmtId="4" fontId="12" fillId="0" borderId="49" xfId="0" applyNumberFormat="1" applyFont="1" applyFill="1" applyBorder="1"/>
    <xf numFmtId="4" fontId="12" fillId="0" borderId="50" xfId="0" applyNumberFormat="1" applyFont="1" applyBorder="1"/>
    <xf numFmtId="4" fontId="12" fillId="0" borderId="18" xfId="0" applyNumberFormat="1" applyFont="1" applyBorder="1"/>
    <xf numFmtId="4" fontId="11" fillId="2" borderId="9" xfId="0" applyNumberFormat="1" applyFont="1" applyFill="1" applyBorder="1"/>
    <xf numFmtId="4" fontId="11" fillId="2" borderId="44" xfId="0" applyNumberFormat="1" applyFont="1" applyFill="1" applyBorder="1"/>
    <xf numFmtId="4" fontId="12" fillId="0" borderId="26" xfId="0" applyNumberFormat="1" applyFont="1" applyBorder="1"/>
    <xf numFmtId="4" fontId="12" fillId="0" borderId="51" xfId="0" applyNumberFormat="1" applyFont="1" applyBorder="1"/>
    <xf numFmtId="4" fontId="12" fillId="0" borderId="51" xfId="0" applyNumberFormat="1" applyFont="1" applyFill="1" applyBorder="1"/>
    <xf numFmtId="4" fontId="12" fillId="0" borderId="34" xfId="0" applyNumberFormat="1" applyFont="1" applyFill="1" applyBorder="1"/>
    <xf numFmtId="0" fontId="11" fillId="2" borderId="25" xfId="0" applyFont="1" applyFill="1" applyBorder="1"/>
    <xf numFmtId="4" fontId="12" fillId="0" borderId="21" xfId="0" applyNumberFormat="1" applyFont="1" applyBorder="1"/>
    <xf numFmtId="0" fontId="10" fillId="8" borderId="28" xfId="0" applyFont="1" applyFill="1" applyBorder="1"/>
    <xf numFmtId="0" fontId="10" fillId="8" borderId="29" xfId="0" applyFont="1" applyFill="1" applyBorder="1"/>
    <xf numFmtId="4" fontId="11" fillId="8" borderId="9" xfId="0" applyNumberFormat="1" applyFont="1" applyFill="1" applyBorder="1"/>
    <xf numFmtId="4" fontId="11" fillId="8" borderId="44" xfId="0" applyNumberFormat="1" applyFont="1" applyFill="1" applyBorder="1"/>
    <xf numFmtId="4" fontId="11" fillId="8" borderId="25" xfId="0" applyNumberFormat="1" applyFont="1" applyFill="1" applyBorder="1"/>
    <xf numFmtId="4" fontId="11" fillId="8" borderId="4" xfId="0" applyNumberFormat="1" applyFont="1" applyFill="1" applyBorder="1"/>
    <xf numFmtId="3" fontId="13" fillId="0" borderId="20" xfId="0" applyNumberFormat="1" applyFont="1" applyFill="1" applyBorder="1"/>
    <xf numFmtId="0" fontId="10" fillId="8" borderId="10" xfId="0" applyFont="1" applyFill="1" applyBorder="1"/>
    <xf numFmtId="0" fontId="11" fillId="4" borderId="10" xfId="0" applyFont="1" applyFill="1" applyBorder="1"/>
    <xf numFmtId="4" fontId="11" fillId="4" borderId="52" xfId="0" applyNumberFormat="1" applyFont="1" applyFill="1" applyBorder="1"/>
    <xf numFmtId="4" fontId="11" fillId="4" borderId="53" xfId="0" applyNumberFormat="1" applyFont="1" applyFill="1" applyBorder="1"/>
    <xf numFmtId="4" fontId="11" fillId="4" borderId="38" xfId="0" applyNumberFormat="1" applyFont="1" applyFill="1" applyBorder="1"/>
    <xf numFmtId="4" fontId="12" fillId="8" borderId="11" xfId="0" applyNumberFormat="1" applyFont="1" applyFill="1" applyBorder="1"/>
    <xf numFmtId="4" fontId="12" fillId="8" borderId="45" xfId="0" applyNumberFormat="1" applyFont="1" applyFill="1" applyBorder="1"/>
    <xf numFmtId="4" fontId="12" fillId="8" borderId="46" xfId="0" applyNumberFormat="1" applyFont="1" applyFill="1" applyBorder="1"/>
    <xf numFmtId="4" fontId="11" fillId="2" borderId="24" xfId="0" applyNumberFormat="1" applyFont="1" applyFill="1" applyBorder="1"/>
    <xf numFmtId="4" fontId="12" fillId="0" borderId="21" xfId="0" applyNumberFormat="1" applyFont="1" applyFill="1" applyBorder="1"/>
    <xf numFmtId="4" fontId="12" fillId="0" borderId="16" xfId="0" applyNumberFormat="1" applyFont="1" applyFill="1" applyBorder="1"/>
    <xf numFmtId="4" fontId="12" fillId="0" borderId="18" xfId="0" applyNumberFormat="1" applyFont="1" applyFill="1" applyBorder="1"/>
    <xf numFmtId="4" fontId="11" fillId="0" borderId="0" xfId="0" applyNumberFormat="1" applyFont="1" applyFill="1" applyBorder="1"/>
    <xf numFmtId="4" fontId="11" fillId="8" borderId="10" xfId="0" applyNumberFormat="1" applyFont="1" applyFill="1" applyBorder="1"/>
    <xf numFmtId="4" fontId="11" fillId="2" borderId="34" xfId="0" applyNumberFormat="1" applyFont="1" applyFill="1" applyBorder="1"/>
    <xf numFmtId="4" fontId="11" fillId="0" borderId="34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/>
    </xf>
    <xf numFmtId="0" fontId="0" fillId="2" borderId="5" xfId="0" applyFill="1" applyBorder="1"/>
    <xf numFmtId="0" fontId="1" fillId="2" borderId="4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0" fillId="0" borderId="26" xfId="0" applyFont="1" applyFill="1" applyBorder="1"/>
    <xf numFmtId="4" fontId="13" fillId="5" borderId="27" xfId="0" applyNumberFormat="1" applyFont="1" applyFill="1" applyBorder="1" applyAlignment="1"/>
    <xf numFmtId="4" fontId="11" fillId="4" borderId="33" xfId="0" applyNumberFormat="1" applyFont="1" applyFill="1" applyBorder="1"/>
    <xf numFmtId="0" fontId="2" fillId="0" borderId="0" xfId="0" applyFont="1"/>
    <xf numFmtId="0" fontId="20" fillId="0" borderId="0" xfId="0" applyFont="1"/>
    <xf numFmtId="4" fontId="11" fillId="0" borderId="10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" fontId="11" fillId="0" borderId="41" xfId="0" applyNumberFormat="1" applyFont="1" applyFill="1" applyBorder="1"/>
    <xf numFmtId="4" fontId="11" fillId="0" borderId="25" xfId="0" applyNumberFormat="1" applyFont="1" applyFill="1" applyBorder="1"/>
    <xf numFmtId="4" fontId="11" fillId="0" borderId="7" xfId="0" applyNumberFormat="1" applyFont="1" applyFill="1" applyBorder="1"/>
    <xf numFmtId="4" fontId="10" fillId="0" borderId="38" xfId="0" applyNumberFormat="1" applyFont="1" applyFill="1" applyBorder="1"/>
    <xf numFmtId="4" fontId="11" fillId="0" borderId="5" xfId="0" applyNumberFormat="1" applyFont="1" applyFill="1" applyBorder="1"/>
  </cellXfs>
  <cellStyles count="2">
    <cellStyle name="Normální" xfId="0" builtinId="0"/>
    <cellStyle name="normální 2 10" xfId="1" xr:uid="{186DB747-BC3F-469C-98BD-26A4A9C7D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5EEB-1992-4CCA-B977-32FABB8848F2}">
  <dimension ref="A1:I53"/>
  <sheetViews>
    <sheetView topLeftCell="A25" workbookViewId="0">
      <selection activeCell="J51" sqref="J51"/>
    </sheetView>
  </sheetViews>
  <sheetFormatPr defaultRowHeight="15" x14ac:dyDescent="0.25"/>
  <cols>
    <col min="1" max="1" width="15.42578125" customWidth="1"/>
    <col min="2" max="2" width="14.140625" customWidth="1"/>
    <col min="3" max="3" width="13" customWidth="1"/>
    <col min="4" max="4" width="13.7109375" customWidth="1"/>
    <col min="5" max="5" width="15.140625" customWidth="1"/>
    <col min="6" max="6" width="16.140625" customWidth="1"/>
    <col min="7" max="7" width="16" customWidth="1"/>
    <col min="8" max="8" width="17" customWidth="1"/>
  </cols>
  <sheetData>
    <row r="1" spans="1:8" ht="21" x14ac:dyDescent="0.25">
      <c r="A1" s="1" t="s">
        <v>218</v>
      </c>
    </row>
    <row r="2" spans="1:8" ht="21" x14ac:dyDescent="0.25">
      <c r="A2" s="1"/>
    </row>
    <row r="3" spans="1:8" ht="15.75" x14ac:dyDescent="0.25">
      <c r="A3" s="2" t="s">
        <v>213</v>
      </c>
    </row>
    <row r="4" spans="1:8" ht="15.75" x14ac:dyDescent="0.25">
      <c r="A4" s="2" t="s">
        <v>0</v>
      </c>
    </row>
    <row r="5" spans="1:8" ht="15.75" x14ac:dyDescent="0.25">
      <c r="A5" s="3" t="s">
        <v>219</v>
      </c>
      <c r="B5" s="4"/>
      <c r="C5" s="4"/>
      <c r="D5" s="4"/>
      <c r="E5" s="4"/>
    </row>
    <row r="6" spans="1:8" ht="15.75" x14ac:dyDescent="0.25">
      <c r="A6" s="2" t="s">
        <v>214</v>
      </c>
      <c r="B6" s="4"/>
      <c r="C6" s="4"/>
      <c r="D6" s="4"/>
      <c r="E6" s="4"/>
    </row>
    <row r="7" spans="1:8" ht="15.75" x14ac:dyDescent="0.25">
      <c r="A7" s="2"/>
      <c r="B7" s="4"/>
      <c r="C7" s="4"/>
      <c r="D7" s="4"/>
      <c r="E7" s="4"/>
    </row>
    <row r="8" spans="1:8" ht="15.75" x14ac:dyDescent="0.25">
      <c r="A8" s="3" t="s">
        <v>1</v>
      </c>
    </row>
    <row r="9" spans="1:8" ht="16.5" thickBot="1" x14ac:dyDescent="0.3">
      <c r="A9" s="2" t="s">
        <v>215</v>
      </c>
    </row>
    <row r="10" spans="1:8" ht="15.75" thickBot="1" x14ac:dyDescent="0.3">
      <c r="A10" s="5"/>
      <c r="B10" s="6">
        <v>2020</v>
      </c>
      <c r="C10" s="7">
        <v>2021</v>
      </c>
      <c r="D10" s="8">
        <v>2022</v>
      </c>
      <c r="E10" s="8">
        <v>2023</v>
      </c>
      <c r="F10" s="8">
        <v>2024</v>
      </c>
      <c r="G10" s="248">
        <v>2025</v>
      </c>
      <c r="H10" s="251">
        <v>2026</v>
      </c>
    </row>
    <row r="11" spans="1:8" ht="15.75" thickBot="1" x14ac:dyDescent="0.3">
      <c r="A11" s="9" t="s">
        <v>2</v>
      </c>
      <c r="B11" s="10">
        <v>1442</v>
      </c>
      <c r="C11" s="11">
        <v>1499</v>
      </c>
      <c r="D11" s="12">
        <v>1381</v>
      </c>
      <c r="E11" s="12">
        <v>1281</v>
      </c>
      <c r="F11" s="12">
        <v>1409</v>
      </c>
      <c r="G11" s="249">
        <v>1246</v>
      </c>
      <c r="H11" s="252">
        <v>1308</v>
      </c>
    </row>
    <row r="12" spans="1:8" ht="15.75" thickBot="1" x14ac:dyDescent="0.3">
      <c r="A12" s="9" t="s">
        <v>3</v>
      </c>
      <c r="B12" s="10">
        <v>40401243</v>
      </c>
      <c r="C12" s="11">
        <v>42222386</v>
      </c>
      <c r="D12" s="13" t="s">
        <v>4</v>
      </c>
      <c r="E12" s="13" t="s">
        <v>5</v>
      </c>
      <c r="F12" s="13" t="s">
        <v>6</v>
      </c>
      <c r="G12" s="250" t="s">
        <v>7</v>
      </c>
      <c r="H12" s="255">
        <v>45101981</v>
      </c>
    </row>
    <row r="13" spans="1:8" x14ac:dyDescent="0.25">
      <c r="A13" s="14"/>
      <c r="B13" s="15"/>
      <c r="C13" s="15"/>
      <c r="D13" s="15"/>
      <c r="E13" s="16"/>
      <c r="F13" s="16"/>
      <c r="G13" s="16"/>
      <c r="H13" s="17"/>
    </row>
    <row r="14" spans="1:8" x14ac:dyDescent="0.25">
      <c r="A14" s="14"/>
      <c r="B14" s="15"/>
      <c r="C14" s="15"/>
      <c r="D14" s="15"/>
      <c r="E14" s="16"/>
      <c r="F14" s="16"/>
      <c r="G14" s="16"/>
      <c r="H14" s="17"/>
    </row>
    <row r="15" spans="1:8" ht="15.75" x14ac:dyDescent="0.25">
      <c r="A15" s="18" t="s">
        <v>8</v>
      </c>
    </row>
    <row r="16" spans="1:8" ht="15.75" x14ac:dyDescent="0.25">
      <c r="A16" s="19" t="s">
        <v>9</v>
      </c>
    </row>
    <row r="17" spans="1:8" x14ac:dyDescent="0.25">
      <c r="A17" t="s">
        <v>10</v>
      </c>
    </row>
    <row r="18" spans="1:8" ht="15.75" x14ac:dyDescent="0.25">
      <c r="A18" s="2" t="s">
        <v>223</v>
      </c>
    </row>
    <row r="19" spans="1:8" ht="15.75" x14ac:dyDescent="0.25">
      <c r="A19" s="2"/>
    </row>
    <row r="20" spans="1:8" ht="15.75" x14ac:dyDescent="0.25">
      <c r="A20" s="18" t="s">
        <v>11</v>
      </c>
    </row>
    <row r="21" spans="1:8" ht="15.75" x14ac:dyDescent="0.25">
      <c r="A21" s="19" t="s">
        <v>12</v>
      </c>
    </row>
    <row r="22" spans="1:8" x14ac:dyDescent="0.25">
      <c r="A22" t="s">
        <v>13</v>
      </c>
    </row>
    <row r="23" spans="1:8" x14ac:dyDescent="0.25">
      <c r="A23" t="s">
        <v>14</v>
      </c>
    </row>
    <row r="24" spans="1:8" x14ac:dyDescent="0.25">
      <c r="A24" t="s">
        <v>222</v>
      </c>
    </row>
    <row r="25" spans="1:8" ht="15.75" thickBot="1" x14ac:dyDescent="0.3">
      <c r="A25" t="s">
        <v>221</v>
      </c>
    </row>
    <row r="26" spans="1:8" ht="15.75" thickBot="1" x14ac:dyDescent="0.3">
      <c r="A26" s="20"/>
      <c r="B26" s="6">
        <v>2020</v>
      </c>
      <c r="C26" s="7">
        <v>2021</v>
      </c>
      <c r="D26" s="8">
        <v>2022</v>
      </c>
      <c r="E26" s="8">
        <v>2023</v>
      </c>
      <c r="F26" s="8">
        <v>2024</v>
      </c>
      <c r="G26" s="248">
        <v>2025</v>
      </c>
      <c r="H26" s="251">
        <v>2026</v>
      </c>
    </row>
    <row r="27" spans="1:8" ht="15.75" thickBot="1" x14ac:dyDescent="0.3">
      <c r="A27" s="21" t="s">
        <v>15</v>
      </c>
      <c r="B27" s="10">
        <v>34529357</v>
      </c>
      <c r="C27" s="11">
        <v>33672517</v>
      </c>
      <c r="D27" s="13" t="s">
        <v>16</v>
      </c>
      <c r="E27" s="13" t="s">
        <v>17</v>
      </c>
      <c r="F27" s="13" t="s">
        <v>18</v>
      </c>
      <c r="G27" s="250" t="s">
        <v>19</v>
      </c>
      <c r="H27" s="252">
        <v>35444823</v>
      </c>
    </row>
    <row r="28" spans="1:8" ht="15.75" thickBot="1" x14ac:dyDescent="0.3">
      <c r="A28" s="9" t="s">
        <v>20</v>
      </c>
      <c r="B28" s="10">
        <v>19895452</v>
      </c>
      <c r="C28" s="11">
        <v>18349591</v>
      </c>
      <c r="D28" s="13" t="s">
        <v>21</v>
      </c>
      <c r="E28" s="13" t="s">
        <v>22</v>
      </c>
      <c r="F28" s="13" t="s">
        <v>23</v>
      </c>
      <c r="G28" s="250" t="s">
        <v>24</v>
      </c>
      <c r="H28" s="255">
        <v>26320002</v>
      </c>
    </row>
    <row r="31" spans="1:8" ht="15.75" x14ac:dyDescent="0.25">
      <c r="A31" s="2" t="s">
        <v>25</v>
      </c>
    </row>
    <row r="32" spans="1:8" ht="15.75" x14ac:dyDescent="0.25">
      <c r="A32" s="2" t="s">
        <v>26</v>
      </c>
    </row>
    <row r="33" spans="1:8" ht="15.75" x14ac:dyDescent="0.25">
      <c r="A33" s="22" t="s">
        <v>224</v>
      </c>
      <c r="B33" s="23"/>
      <c r="C33" s="23"/>
      <c r="D33" s="23"/>
    </row>
    <row r="34" spans="1:8" ht="15.75" x14ac:dyDescent="0.25">
      <c r="A34" s="22"/>
      <c r="B34" s="23"/>
      <c r="C34" s="23"/>
      <c r="D34" s="23"/>
    </row>
    <row r="35" spans="1:8" ht="15.75" x14ac:dyDescent="0.25">
      <c r="A35" s="2" t="s">
        <v>27</v>
      </c>
      <c r="B35" s="24"/>
    </row>
    <row r="36" spans="1:8" ht="15.75" x14ac:dyDescent="0.25">
      <c r="A36" s="2" t="s">
        <v>28</v>
      </c>
      <c r="B36" s="24"/>
    </row>
    <row r="37" spans="1:8" ht="15.75" x14ac:dyDescent="0.25">
      <c r="A37" s="2" t="s">
        <v>225</v>
      </c>
      <c r="B37" s="24"/>
      <c r="C37" s="24"/>
      <c r="D37" s="24"/>
      <c r="E37" s="24"/>
      <c r="F37" s="24"/>
      <c r="G37" s="24"/>
      <c r="H37" s="24"/>
    </row>
    <row r="38" spans="1:8" ht="16.5" thickBot="1" x14ac:dyDescent="0.3">
      <c r="A38" s="2" t="s">
        <v>226</v>
      </c>
      <c r="B38" s="24"/>
      <c r="C38" s="24"/>
      <c r="D38" s="24"/>
      <c r="E38" s="24"/>
      <c r="F38" s="24"/>
      <c r="G38" s="24"/>
      <c r="H38" s="24"/>
    </row>
    <row r="39" spans="1:8" ht="15.75" thickBot="1" x14ac:dyDescent="0.3">
      <c r="A39" s="20"/>
      <c r="B39" s="6">
        <v>2020</v>
      </c>
      <c r="C39" s="7">
        <v>2021</v>
      </c>
      <c r="D39" s="8">
        <v>2022</v>
      </c>
      <c r="E39" s="8">
        <v>2023</v>
      </c>
      <c r="F39" s="8">
        <v>2024</v>
      </c>
      <c r="G39" s="248">
        <v>2025</v>
      </c>
      <c r="H39" s="254">
        <v>2026</v>
      </c>
    </row>
    <row r="40" spans="1:8" ht="15.75" thickBot="1" x14ac:dyDescent="0.3">
      <c r="A40" s="21" t="s">
        <v>29</v>
      </c>
      <c r="B40" s="10">
        <v>15144310</v>
      </c>
      <c r="C40" s="11">
        <v>15980017</v>
      </c>
      <c r="D40" s="12">
        <v>19446856</v>
      </c>
      <c r="E40" s="12">
        <v>19783770</v>
      </c>
      <c r="F40" s="12">
        <v>21287954</v>
      </c>
      <c r="G40" s="249">
        <v>20024550</v>
      </c>
      <c r="H40" s="255">
        <v>13370813</v>
      </c>
    </row>
    <row r="43" spans="1:8" ht="15.75" x14ac:dyDescent="0.25">
      <c r="A43" s="2" t="s">
        <v>216</v>
      </c>
    </row>
    <row r="44" spans="1:8" ht="15.75" x14ac:dyDescent="0.25">
      <c r="A44" s="2" t="s">
        <v>217</v>
      </c>
    </row>
    <row r="45" spans="1:8" ht="15.75" x14ac:dyDescent="0.25">
      <c r="A45" s="2" t="s">
        <v>227</v>
      </c>
    </row>
    <row r="47" spans="1:8" ht="16.5" thickBot="1" x14ac:dyDescent="0.3">
      <c r="A47" s="25" t="s">
        <v>228</v>
      </c>
      <c r="B47" s="26"/>
      <c r="C47" s="26"/>
      <c r="D47" s="26"/>
      <c r="E47" s="26"/>
      <c r="F47" s="26"/>
      <c r="G47" s="26"/>
      <c r="H47" s="26"/>
    </row>
    <row r="48" spans="1:8" ht="15.75" thickBot="1" x14ac:dyDescent="0.3">
      <c r="A48" s="20"/>
      <c r="B48" s="6">
        <v>2020</v>
      </c>
      <c r="C48" s="7">
        <v>2021</v>
      </c>
      <c r="D48" s="8">
        <v>2022</v>
      </c>
      <c r="E48" s="8">
        <v>2023</v>
      </c>
      <c r="F48" s="8">
        <v>2024</v>
      </c>
      <c r="G48" s="248">
        <v>2025</v>
      </c>
      <c r="H48" s="251">
        <v>2026</v>
      </c>
    </row>
    <row r="49" spans="1:9" ht="15.75" thickBot="1" x14ac:dyDescent="0.3">
      <c r="A49" s="21" t="s">
        <v>31</v>
      </c>
      <c r="B49" s="10">
        <v>78700000</v>
      </c>
      <c r="C49" s="11">
        <v>84195245</v>
      </c>
      <c r="D49" s="12">
        <v>95426876</v>
      </c>
      <c r="E49" s="12">
        <v>95426876</v>
      </c>
      <c r="F49" s="12">
        <v>98233099</v>
      </c>
      <c r="G49" s="249">
        <v>109233099</v>
      </c>
      <c r="H49" s="252">
        <v>115585462</v>
      </c>
    </row>
    <row r="50" spans="1:9" ht="15.75" thickBot="1" x14ac:dyDescent="0.3">
      <c r="A50" s="9" t="s">
        <v>32</v>
      </c>
      <c r="B50" s="10">
        <v>5600000</v>
      </c>
      <c r="C50" s="11">
        <v>3600000</v>
      </c>
      <c r="D50" s="12">
        <v>4700000</v>
      </c>
      <c r="E50" s="12">
        <v>5150000</v>
      </c>
      <c r="F50" s="12">
        <v>8180000</v>
      </c>
      <c r="G50" s="249">
        <v>4480000</v>
      </c>
      <c r="H50" s="253"/>
      <c r="I50" s="24"/>
    </row>
    <row r="51" spans="1:9" x14ac:dyDescent="0.25">
      <c r="A51" s="24"/>
      <c r="B51" s="24"/>
      <c r="C51" s="24"/>
      <c r="D51" s="24"/>
      <c r="E51" s="24"/>
      <c r="F51" s="24"/>
      <c r="G51" s="24"/>
      <c r="H51" s="24"/>
      <c r="I51" s="24"/>
    </row>
    <row r="52" spans="1:9" x14ac:dyDescent="0.25">
      <c r="A52" t="s">
        <v>30</v>
      </c>
    </row>
    <row r="53" spans="1:9" x14ac:dyDescent="0.25">
      <c r="A53" t="s">
        <v>220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8360-BCEA-45EA-8757-4F1D801C49F7}">
  <dimension ref="A1:E40"/>
  <sheetViews>
    <sheetView topLeftCell="A4" workbookViewId="0">
      <selection activeCell="G20" sqref="G20"/>
    </sheetView>
  </sheetViews>
  <sheetFormatPr defaultRowHeight="15" x14ac:dyDescent="0.25"/>
  <cols>
    <col min="2" max="2" width="62.140625" customWidth="1"/>
    <col min="3" max="3" width="26.42578125" customWidth="1"/>
    <col min="4" max="4" width="17.85546875" customWidth="1"/>
    <col min="5" max="5" width="18.5703125" customWidth="1"/>
  </cols>
  <sheetData>
    <row r="1" spans="1:5" ht="21.75" x14ac:dyDescent="0.4">
      <c r="A1" s="27" t="s">
        <v>65</v>
      </c>
      <c r="B1" s="27"/>
      <c r="C1" s="27"/>
    </row>
    <row r="2" spans="1:5" ht="21.75" x14ac:dyDescent="0.4">
      <c r="A2" s="27"/>
      <c r="B2" s="27"/>
      <c r="C2" s="27"/>
    </row>
    <row r="3" spans="1:5" ht="15.75" thickBot="1" x14ac:dyDescent="0.3"/>
    <row r="4" spans="1:5" ht="16.5" thickBot="1" x14ac:dyDescent="0.35">
      <c r="A4" s="28" t="s">
        <v>33</v>
      </c>
      <c r="B4" s="29" t="s">
        <v>34</v>
      </c>
      <c r="C4" s="29" t="s">
        <v>35</v>
      </c>
      <c r="D4" s="30" t="s">
        <v>36</v>
      </c>
      <c r="E4" s="31" t="s">
        <v>37</v>
      </c>
    </row>
    <row r="5" spans="1:5" ht="15.75" x14ac:dyDescent="0.3">
      <c r="A5" s="32">
        <v>501</v>
      </c>
      <c r="B5" s="33" t="s">
        <v>38</v>
      </c>
      <c r="C5" s="34">
        <v>1420000</v>
      </c>
      <c r="D5" s="35">
        <v>25000</v>
      </c>
      <c r="E5" s="36">
        <f t="shared" ref="E5:E19" si="0">SUM(C5:D5)</f>
        <v>1445000</v>
      </c>
    </row>
    <row r="6" spans="1:5" ht="15.75" x14ac:dyDescent="0.3">
      <c r="A6" s="37">
        <v>511</v>
      </c>
      <c r="B6" s="38" t="s">
        <v>39</v>
      </c>
      <c r="C6" s="39">
        <v>100000</v>
      </c>
      <c r="D6" s="40">
        <v>0</v>
      </c>
      <c r="E6" s="41">
        <f t="shared" si="0"/>
        <v>100000</v>
      </c>
    </row>
    <row r="7" spans="1:5" ht="15.75" x14ac:dyDescent="0.3">
      <c r="A7" s="37">
        <v>512</v>
      </c>
      <c r="B7" s="38" t="s">
        <v>40</v>
      </c>
      <c r="C7" s="39">
        <v>370000</v>
      </c>
      <c r="D7" s="40">
        <v>754142</v>
      </c>
      <c r="E7" s="41">
        <f t="shared" si="0"/>
        <v>1124142</v>
      </c>
    </row>
    <row r="8" spans="1:5" ht="15.75" x14ac:dyDescent="0.3">
      <c r="A8" s="37">
        <v>513</v>
      </c>
      <c r="B8" s="38" t="s">
        <v>41</v>
      </c>
      <c r="C8" s="39">
        <v>500000</v>
      </c>
      <c r="D8" s="40">
        <v>0</v>
      </c>
      <c r="E8" s="41">
        <f t="shared" si="0"/>
        <v>500000</v>
      </c>
    </row>
    <row r="9" spans="1:5" ht="15.75" x14ac:dyDescent="0.3">
      <c r="A9" s="37">
        <v>518</v>
      </c>
      <c r="B9" s="38" t="s">
        <v>42</v>
      </c>
      <c r="C9" s="39">
        <v>6560290</v>
      </c>
      <c r="D9" s="40">
        <v>1227800</v>
      </c>
      <c r="E9" s="41">
        <f t="shared" si="0"/>
        <v>7788090</v>
      </c>
    </row>
    <row r="10" spans="1:5" ht="15.75" x14ac:dyDescent="0.3">
      <c r="A10" s="37">
        <v>521</v>
      </c>
      <c r="B10" s="38" t="s">
        <v>43</v>
      </c>
      <c r="C10" s="39">
        <v>56725000</v>
      </c>
      <c r="D10" s="40">
        <v>8405250</v>
      </c>
      <c r="E10" s="41">
        <f t="shared" si="0"/>
        <v>65130250</v>
      </c>
    </row>
    <row r="11" spans="1:5" ht="15.75" x14ac:dyDescent="0.3">
      <c r="A11" s="37">
        <v>524</v>
      </c>
      <c r="B11" s="38" t="s">
        <v>44</v>
      </c>
      <c r="C11" s="39">
        <v>19163200</v>
      </c>
      <c r="D11" s="40">
        <v>2845059</v>
      </c>
      <c r="E11" s="41">
        <f t="shared" si="0"/>
        <v>22008259</v>
      </c>
    </row>
    <row r="12" spans="1:5" ht="15.75" x14ac:dyDescent="0.3">
      <c r="A12" s="37">
        <v>527</v>
      </c>
      <c r="B12" s="38" t="s">
        <v>45</v>
      </c>
      <c r="C12" s="42">
        <v>567250</v>
      </c>
      <c r="D12" s="40">
        <v>83247</v>
      </c>
      <c r="E12" s="41">
        <f t="shared" si="0"/>
        <v>650497</v>
      </c>
    </row>
    <row r="13" spans="1:5" ht="15.75" x14ac:dyDescent="0.3">
      <c r="A13" s="37">
        <v>538</v>
      </c>
      <c r="B13" s="38" t="s">
        <v>46</v>
      </c>
      <c r="C13" s="42">
        <v>0</v>
      </c>
      <c r="D13" s="40">
        <v>0</v>
      </c>
      <c r="E13" s="41">
        <f t="shared" si="0"/>
        <v>0</v>
      </c>
    </row>
    <row r="14" spans="1:5" ht="15.75" x14ac:dyDescent="0.3">
      <c r="A14" s="37">
        <v>542</v>
      </c>
      <c r="B14" s="38" t="s">
        <v>47</v>
      </c>
      <c r="C14" s="42">
        <v>0</v>
      </c>
      <c r="D14" s="40">
        <v>0</v>
      </c>
      <c r="E14" s="41">
        <f t="shared" si="0"/>
        <v>0</v>
      </c>
    </row>
    <row r="15" spans="1:5" ht="15.75" x14ac:dyDescent="0.3">
      <c r="A15" s="37">
        <v>545</v>
      </c>
      <c r="B15" s="38" t="s">
        <v>48</v>
      </c>
      <c r="C15" s="39">
        <v>160000</v>
      </c>
      <c r="D15" s="40">
        <v>5323</v>
      </c>
      <c r="E15" s="41">
        <f t="shared" si="0"/>
        <v>165323</v>
      </c>
    </row>
    <row r="16" spans="1:5" ht="15.75" x14ac:dyDescent="0.3">
      <c r="A16" s="37">
        <v>546</v>
      </c>
      <c r="B16" s="38" t="s">
        <v>49</v>
      </c>
      <c r="C16" s="39">
        <v>40000</v>
      </c>
      <c r="D16" s="40">
        <v>0</v>
      </c>
      <c r="E16" s="41">
        <f t="shared" si="0"/>
        <v>40000</v>
      </c>
    </row>
    <row r="17" spans="1:5" ht="15.75" x14ac:dyDescent="0.3">
      <c r="A17" s="37">
        <v>549</v>
      </c>
      <c r="B17" s="38" t="s">
        <v>50</v>
      </c>
      <c r="C17" s="39">
        <v>4728909</v>
      </c>
      <c r="D17" s="40">
        <v>24992</v>
      </c>
      <c r="E17" s="41">
        <f t="shared" si="0"/>
        <v>4753901</v>
      </c>
    </row>
    <row r="18" spans="1:5" ht="15.75" x14ac:dyDescent="0.3">
      <c r="A18" s="37">
        <v>551</v>
      </c>
      <c r="B18" s="38" t="s">
        <v>51</v>
      </c>
      <c r="C18" s="43">
        <v>12130000</v>
      </c>
      <c r="D18" s="40">
        <v>0</v>
      </c>
      <c r="E18" s="41">
        <f t="shared" si="0"/>
        <v>12130000</v>
      </c>
    </row>
    <row r="19" spans="1:5" ht="16.5" thickBot="1" x14ac:dyDescent="0.35">
      <c r="A19" s="256">
        <v>563</v>
      </c>
      <c r="B19" s="78" t="s">
        <v>156</v>
      </c>
      <c r="C19" s="257">
        <v>-250000</v>
      </c>
      <c r="D19" s="186">
        <v>0</v>
      </c>
      <c r="E19" s="258">
        <f t="shared" si="0"/>
        <v>-250000</v>
      </c>
    </row>
    <row r="20" spans="1:5" ht="16.5" thickBot="1" x14ac:dyDescent="0.35">
      <c r="A20" s="44"/>
      <c r="B20" s="45" t="s">
        <v>52</v>
      </c>
      <c r="C20" s="46">
        <f>SUM(C5:C19)</f>
        <v>102214649</v>
      </c>
      <c r="D20" s="47">
        <f>SUM(D5:D19)</f>
        <v>13370813</v>
      </c>
      <c r="E20" s="48">
        <f>SUM(E5:E19)</f>
        <v>115585462</v>
      </c>
    </row>
    <row r="21" spans="1:5" ht="16.5" thickBot="1" x14ac:dyDescent="0.35">
      <c r="A21" s="49"/>
      <c r="B21" s="50"/>
      <c r="C21" s="51"/>
      <c r="D21" s="52"/>
      <c r="E21" s="53"/>
    </row>
    <row r="22" spans="1:5" ht="15.75" x14ac:dyDescent="0.3">
      <c r="A22" s="54">
        <v>601</v>
      </c>
      <c r="B22" s="55" t="s">
        <v>53</v>
      </c>
      <c r="C22" s="56">
        <v>80000</v>
      </c>
      <c r="D22" s="57">
        <v>0</v>
      </c>
      <c r="E22" s="58">
        <f t="shared" ref="E22:E29" si="1">SUM(C22:D22)</f>
        <v>80000</v>
      </c>
    </row>
    <row r="23" spans="1:5" ht="15.75" x14ac:dyDescent="0.3">
      <c r="A23" s="37">
        <v>602</v>
      </c>
      <c r="B23" s="38" t="s">
        <v>54</v>
      </c>
      <c r="C23" s="39">
        <v>1250000</v>
      </c>
      <c r="D23" s="40">
        <v>0</v>
      </c>
      <c r="E23" s="41">
        <f t="shared" si="1"/>
        <v>1250000</v>
      </c>
    </row>
    <row r="24" spans="1:5" ht="15.75" x14ac:dyDescent="0.3">
      <c r="A24" s="37">
        <v>644</v>
      </c>
      <c r="B24" s="38" t="s">
        <v>55</v>
      </c>
      <c r="C24" s="39">
        <v>3500000</v>
      </c>
      <c r="D24" s="40">
        <v>0</v>
      </c>
      <c r="E24" s="41">
        <f t="shared" si="1"/>
        <v>3500000</v>
      </c>
    </row>
    <row r="25" spans="1:5" ht="15.75" x14ac:dyDescent="0.3">
      <c r="A25" s="37">
        <v>645</v>
      </c>
      <c r="B25" s="38" t="s">
        <v>56</v>
      </c>
      <c r="C25" s="39">
        <v>15000</v>
      </c>
      <c r="D25" s="40">
        <v>0</v>
      </c>
      <c r="E25" s="41">
        <f t="shared" si="1"/>
        <v>15000</v>
      </c>
    </row>
    <row r="26" spans="1:5" ht="15.75" x14ac:dyDescent="0.3">
      <c r="A26" s="37">
        <v>648</v>
      </c>
      <c r="B26" s="38" t="s">
        <v>57</v>
      </c>
      <c r="C26" s="39">
        <v>10629459</v>
      </c>
      <c r="D26" s="40">
        <v>0</v>
      </c>
      <c r="E26" s="41">
        <f t="shared" si="1"/>
        <v>10629459</v>
      </c>
    </row>
    <row r="27" spans="1:5" ht="15.75" x14ac:dyDescent="0.3">
      <c r="A27" s="37">
        <v>649</v>
      </c>
      <c r="B27" s="38" t="s">
        <v>58</v>
      </c>
      <c r="C27" s="39">
        <v>6000000</v>
      </c>
      <c r="D27" s="40">
        <v>0</v>
      </c>
      <c r="E27" s="41">
        <f t="shared" si="1"/>
        <v>6000000</v>
      </c>
    </row>
    <row r="28" spans="1:5" ht="16.5" thickBot="1" x14ac:dyDescent="0.35">
      <c r="A28" s="59">
        <v>691</v>
      </c>
      <c r="B28" s="60" t="s">
        <v>59</v>
      </c>
      <c r="C28" s="61">
        <v>80740190</v>
      </c>
      <c r="D28" s="62">
        <v>13370813</v>
      </c>
      <c r="E28" s="63">
        <f t="shared" si="1"/>
        <v>94111003</v>
      </c>
    </row>
    <row r="29" spans="1:5" ht="16.5" thickBot="1" x14ac:dyDescent="0.35">
      <c r="A29" s="44"/>
      <c r="B29" s="64" t="s">
        <v>60</v>
      </c>
      <c r="C29" s="46">
        <f>SUM(C22:C28)</f>
        <v>102214649</v>
      </c>
      <c r="D29" s="47">
        <f>SUM(D22:D28)</f>
        <v>13370813</v>
      </c>
      <c r="E29" s="48">
        <f t="shared" si="1"/>
        <v>115585462</v>
      </c>
    </row>
    <row r="30" spans="1:5" ht="15.75" x14ac:dyDescent="0.3">
      <c r="A30" s="65"/>
      <c r="B30" s="65"/>
      <c r="C30" s="66"/>
      <c r="D30" s="67"/>
      <c r="E30" s="68"/>
    </row>
    <row r="31" spans="1:5" x14ac:dyDescent="0.25">
      <c r="D31" s="67"/>
      <c r="E31" s="68"/>
    </row>
    <row r="32" spans="1:5" ht="15.75" x14ac:dyDescent="0.3">
      <c r="A32" s="69" t="s">
        <v>61</v>
      </c>
      <c r="B32" s="70"/>
      <c r="C32" s="70"/>
    </row>
    <row r="33" spans="1:4" ht="15.75" x14ac:dyDescent="0.3">
      <c r="A33" s="69" t="s">
        <v>62</v>
      </c>
      <c r="B33" s="70"/>
      <c r="C33" s="70"/>
    </row>
    <row r="34" spans="1:4" ht="15.75" x14ac:dyDescent="0.3">
      <c r="A34" s="69"/>
      <c r="B34" s="70"/>
      <c r="C34" s="70"/>
    </row>
    <row r="35" spans="1:4" ht="15.75" x14ac:dyDescent="0.3">
      <c r="A35" s="69"/>
      <c r="B35" s="70"/>
      <c r="C35" s="70"/>
      <c r="D35" s="71" t="s">
        <v>63</v>
      </c>
    </row>
    <row r="36" spans="1:4" ht="15.75" x14ac:dyDescent="0.3">
      <c r="A36" s="69"/>
      <c r="B36" s="70"/>
      <c r="C36" s="70"/>
      <c r="D36" s="72" t="s">
        <v>64</v>
      </c>
    </row>
    <row r="37" spans="1:4" ht="15.75" x14ac:dyDescent="0.3">
      <c r="A37" s="70"/>
      <c r="B37" s="70"/>
      <c r="C37" s="70"/>
    </row>
    <row r="38" spans="1:4" ht="15.75" x14ac:dyDescent="0.3">
      <c r="A38" s="70"/>
      <c r="B38" s="70"/>
      <c r="C38" s="70"/>
    </row>
    <row r="39" spans="1:4" ht="15.75" x14ac:dyDescent="0.3">
      <c r="C39" s="70"/>
    </row>
    <row r="40" spans="1:4" ht="15.75" x14ac:dyDescent="0.3">
      <c r="A40" s="73"/>
      <c r="B40" s="70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6212-3CEC-4E16-8F47-AC1C562E6C43}">
  <dimension ref="A2:H164"/>
  <sheetViews>
    <sheetView topLeftCell="A139" workbookViewId="0">
      <selection activeCell="J158" sqref="J158"/>
    </sheetView>
  </sheetViews>
  <sheetFormatPr defaultRowHeight="15" x14ac:dyDescent="0.25"/>
  <cols>
    <col min="1" max="1" width="14.85546875" customWidth="1"/>
    <col min="2" max="2" width="58.140625" customWidth="1"/>
    <col min="3" max="3" width="23" customWidth="1"/>
    <col min="4" max="4" width="16.28515625" customWidth="1"/>
    <col min="5" max="5" width="19.7109375" customWidth="1"/>
    <col min="6" max="6" width="25" customWidth="1"/>
    <col min="7" max="7" width="18.140625" customWidth="1"/>
    <col min="8" max="8" width="18.42578125" customWidth="1"/>
  </cols>
  <sheetData>
    <row r="2" spans="1:8" ht="21" x14ac:dyDescent="0.35">
      <c r="A2" s="259" t="s">
        <v>233</v>
      </c>
    </row>
    <row r="3" spans="1:8" ht="18.75" x14ac:dyDescent="0.3">
      <c r="A3" s="260" t="s">
        <v>232</v>
      </c>
    </row>
    <row r="4" spans="1:8" ht="22.5" thickBot="1" x14ac:dyDescent="0.45">
      <c r="A4" s="74"/>
      <c r="B4" s="74"/>
    </row>
    <row r="5" spans="1:8" ht="16.5" thickBot="1" x14ac:dyDescent="0.35">
      <c r="A5" s="75"/>
      <c r="B5" s="75"/>
      <c r="C5" s="261" t="s">
        <v>202</v>
      </c>
      <c r="D5" s="262"/>
      <c r="E5" s="263"/>
      <c r="F5" s="264" t="s">
        <v>204</v>
      </c>
      <c r="G5" s="265"/>
      <c r="H5" s="266"/>
    </row>
    <row r="6" spans="1:8" ht="16.5" thickBot="1" x14ac:dyDescent="0.35">
      <c r="A6" s="28" t="s">
        <v>33</v>
      </c>
      <c r="B6" s="29" t="s">
        <v>34</v>
      </c>
      <c r="C6" s="127" t="s">
        <v>35</v>
      </c>
      <c r="D6" s="128" t="s">
        <v>36</v>
      </c>
      <c r="E6" s="129" t="s">
        <v>203</v>
      </c>
      <c r="F6" s="163" t="s">
        <v>35</v>
      </c>
      <c r="G6" s="163" t="s">
        <v>36</v>
      </c>
      <c r="H6" s="164" t="s">
        <v>203</v>
      </c>
    </row>
    <row r="7" spans="1:8" ht="15.75" x14ac:dyDescent="0.3">
      <c r="A7" s="76">
        <v>501003</v>
      </c>
      <c r="B7" s="33" t="s">
        <v>66</v>
      </c>
      <c r="C7" s="130">
        <v>60000</v>
      </c>
      <c r="D7" s="131"/>
      <c r="E7" s="131">
        <f>SUM(C7:D7)</f>
        <v>60000</v>
      </c>
      <c r="F7" s="165">
        <v>53151.62</v>
      </c>
      <c r="G7" s="166"/>
      <c r="H7" s="167">
        <f>SUM(F7:G7)</f>
        <v>53151.62</v>
      </c>
    </row>
    <row r="8" spans="1:8" ht="15.75" x14ac:dyDescent="0.3">
      <c r="A8" s="76">
        <v>501004</v>
      </c>
      <c r="B8" s="33" t="s">
        <v>67</v>
      </c>
      <c r="C8" s="132">
        <v>10000</v>
      </c>
      <c r="D8" s="133"/>
      <c r="E8" s="133">
        <f>SUM(C8:D8)</f>
        <v>10000</v>
      </c>
      <c r="F8" s="168">
        <v>4114.1000000000004</v>
      </c>
      <c r="G8" s="169"/>
      <c r="H8" s="153">
        <f>SUM(F8:G8)</f>
        <v>4114.1000000000004</v>
      </c>
    </row>
    <row r="9" spans="1:8" ht="15.75" x14ac:dyDescent="0.3">
      <c r="A9" s="76">
        <v>501005</v>
      </c>
      <c r="B9" s="33" t="s">
        <v>68</v>
      </c>
      <c r="C9" s="134"/>
      <c r="D9" s="135"/>
      <c r="E9" s="133"/>
      <c r="F9" s="168">
        <v>387</v>
      </c>
      <c r="G9" s="169"/>
      <c r="H9" s="153">
        <f>SUM(F9:G9)</f>
        <v>387</v>
      </c>
    </row>
    <row r="10" spans="1:8" ht="15.75" x14ac:dyDescent="0.3">
      <c r="A10" s="76">
        <v>501006</v>
      </c>
      <c r="B10" s="33" t="s">
        <v>69</v>
      </c>
      <c r="C10" s="132">
        <v>100000</v>
      </c>
      <c r="D10" s="133">
        <v>20000</v>
      </c>
      <c r="E10" s="133">
        <f t="shared" ref="E10:E16" si="0">SUM(C10:D10)</f>
        <v>120000</v>
      </c>
      <c r="F10" s="168">
        <v>58443.87</v>
      </c>
      <c r="G10" s="169">
        <v>26491.360000000001</v>
      </c>
      <c r="H10" s="153">
        <f t="shared" ref="H10:H16" si="1">SUM(F10:G10)</f>
        <v>84935.23000000001</v>
      </c>
    </row>
    <row r="11" spans="1:8" ht="15.75" x14ac:dyDescent="0.3">
      <c r="A11" s="76">
        <v>501008</v>
      </c>
      <c r="B11" s="33" t="s">
        <v>70</v>
      </c>
      <c r="C11" s="136">
        <v>450000</v>
      </c>
      <c r="D11" s="137">
        <v>5000</v>
      </c>
      <c r="E11" s="133">
        <f t="shared" si="0"/>
        <v>455000</v>
      </c>
      <c r="F11" s="168">
        <v>611546.77</v>
      </c>
      <c r="G11" s="169">
        <v>8445.3799999999992</v>
      </c>
      <c r="H11" s="153">
        <f t="shared" si="1"/>
        <v>619992.15</v>
      </c>
    </row>
    <row r="12" spans="1:8" ht="15.75" x14ac:dyDescent="0.3">
      <c r="A12" s="76">
        <v>501009</v>
      </c>
      <c r="B12" s="33" t="s">
        <v>71</v>
      </c>
      <c r="C12" s="134">
        <v>50000</v>
      </c>
      <c r="D12" s="135"/>
      <c r="E12" s="133">
        <f t="shared" si="0"/>
        <v>50000</v>
      </c>
      <c r="F12" s="168"/>
      <c r="G12" s="169"/>
      <c r="H12" s="153">
        <f t="shared" si="1"/>
        <v>0</v>
      </c>
    </row>
    <row r="13" spans="1:8" ht="15.75" x14ac:dyDescent="0.3">
      <c r="A13" s="76">
        <v>501012</v>
      </c>
      <c r="B13" s="33" t="s">
        <v>72</v>
      </c>
      <c r="C13" s="134">
        <v>50000</v>
      </c>
      <c r="D13" s="135"/>
      <c r="E13" s="133">
        <f t="shared" si="0"/>
        <v>50000</v>
      </c>
      <c r="F13" s="168">
        <v>2866</v>
      </c>
      <c r="G13" s="169"/>
      <c r="H13" s="153">
        <f>SUM(F13:G13)</f>
        <v>2866</v>
      </c>
    </row>
    <row r="14" spans="1:8" ht="15.75" x14ac:dyDescent="0.3">
      <c r="A14" s="76">
        <v>501015</v>
      </c>
      <c r="B14" s="33" t="s">
        <v>73</v>
      </c>
      <c r="C14" s="132">
        <v>200000</v>
      </c>
      <c r="D14" s="133"/>
      <c r="E14" s="133">
        <f t="shared" si="0"/>
        <v>200000</v>
      </c>
      <c r="F14" s="168">
        <v>132916.35</v>
      </c>
      <c r="G14" s="169"/>
      <c r="H14" s="153">
        <f t="shared" si="1"/>
        <v>132916.35</v>
      </c>
    </row>
    <row r="15" spans="1:8" ht="15.75" x14ac:dyDescent="0.3">
      <c r="A15" s="76">
        <v>501099</v>
      </c>
      <c r="B15" s="33" t="s">
        <v>74</v>
      </c>
      <c r="C15" s="134">
        <v>100000</v>
      </c>
      <c r="D15" s="135"/>
      <c r="E15" s="133">
        <f t="shared" si="0"/>
        <v>100000</v>
      </c>
      <c r="F15" s="168">
        <v>43970.16</v>
      </c>
      <c r="G15" s="169"/>
      <c r="H15" s="153">
        <f t="shared" si="1"/>
        <v>43970.16</v>
      </c>
    </row>
    <row r="16" spans="1:8" ht="16.5" thickBot="1" x14ac:dyDescent="0.35">
      <c r="A16" s="77">
        <v>501199</v>
      </c>
      <c r="B16" s="78" t="s">
        <v>75</v>
      </c>
      <c r="C16" s="138">
        <v>400000</v>
      </c>
      <c r="D16" s="139"/>
      <c r="E16" s="140">
        <f t="shared" si="0"/>
        <v>400000</v>
      </c>
      <c r="F16" s="191">
        <v>537530.66</v>
      </c>
      <c r="G16" s="170"/>
      <c r="H16" s="171">
        <f t="shared" si="1"/>
        <v>537530.66</v>
      </c>
    </row>
    <row r="17" spans="1:8" ht="16.5" thickBot="1" x14ac:dyDescent="0.35">
      <c r="A17" s="79">
        <v>501</v>
      </c>
      <c r="B17" s="80" t="s">
        <v>76</v>
      </c>
      <c r="C17" s="141">
        <f t="shared" ref="C17:H17" si="2">SUM(C7:C16)</f>
        <v>1420000</v>
      </c>
      <c r="D17" s="142">
        <f t="shared" si="2"/>
        <v>25000</v>
      </c>
      <c r="E17" s="142">
        <f t="shared" si="2"/>
        <v>1445000</v>
      </c>
      <c r="F17" s="172">
        <f t="shared" si="2"/>
        <v>1444926.53</v>
      </c>
      <c r="G17" s="173">
        <f t="shared" si="2"/>
        <v>34936.74</v>
      </c>
      <c r="H17" s="142">
        <f t="shared" si="2"/>
        <v>1479863.27</v>
      </c>
    </row>
    <row r="18" spans="1:8" ht="15.75" x14ac:dyDescent="0.3">
      <c r="A18" s="81">
        <v>511002</v>
      </c>
      <c r="B18" s="55" t="s">
        <v>77</v>
      </c>
      <c r="C18" s="130"/>
      <c r="D18" s="135"/>
      <c r="E18" s="135">
        <f>SUM(C18:D18)</f>
        <v>0</v>
      </c>
      <c r="F18" s="174"/>
      <c r="G18" s="165"/>
      <c r="H18" s="167"/>
    </row>
    <row r="19" spans="1:8" ht="15.75" x14ac:dyDescent="0.3">
      <c r="A19" s="82">
        <v>511004</v>
      </c>
      <c r="B19" s="38" t="s">
        <v>78</v>
      </c>
      <c r="C19" s="132">
        <v>70000</v>
      </c>
      <c r="D19" s="133"/>
      <c r="E19" s="133">
        <f>SUM(C19:D19)</f>
        <v>70000</v>
      </c>
      <c r="F19" s="175">
        <v>18171.099999999999</v>
      </c>
      <c r="G19" s="168"/>
      <c r="H19" s="153">
        <f>SUM(F19:G19)</f>
        <v>18171.099999999999</v>
      </c>
    </row>
    <row r="20" spans="1:8" ht="15.75" x14ac:dyDescent="0.3">
      <c r="A20" s="82">
        <v>511099</v>
      </c>
      <c r="B20" s="38" t="s">
        <v>79</v>
      </c>
      <c r="C20" s="134">
        <v>30000</v>
      </c>
      <c r="D20" s="135"/>
      <c r="E20" s="133">
        <f>SUM(C20:D20)</f>
        <v>30000</v>
      </c>
      <c r="F20" s="175">
        <v>20205.79</v>
      </c>
      <c r="G20" s="168"/>
      <c r="H20" s="153">
        <f>SUM(F20:G20)</f>
        <v>20205.79</v>
      </c>
    </row>
    <row r="21" spans="1:8" ht="16.5" thickBot="1" x14ac:dyDescent="0.35">
      <c r="A21" s="77">
        <v>511199</v>
      </c>
      <c r="B21" s="78" t="s">
        <v>80</v>
      </c>
      <c r="C21" s="143"/>
      <c r="D21" s="139"/>
      <c r="E21" s="140"/>
      <c r="F21" s="175"/>
      <c r="G21" s="168"/>
      <c r="H21" s="153"/>
    </row>
    <row r="22" spans="1:8" ht="16.5" thickBot="1" x14ac:dyDescent="0.35">
      <c r="A22" s="79">
        <v>511</v>
      </c>
      <c r="B22" s="80" t="s">
        <v>81</v>
      </c>
      <c r="C22" s="141">
        <f>SUM(C18:C21)</f>
        <v>100000</v>
      </c>
      <c r="D22" s="142">
        <f>SUM(D18:D21)</f>
        <v>0</v>
      </c>
      <c r="E22" s="142">
        <f>SUM(E18:E21)</f>
        <v>100000</v>
      </c>
      <c r="F22" s="176">
        <f>SUM(F18:F21)</f>
        <v>38376.89</v>
      </c>
      <c r="G22" s="177"/>
      <c r="H22" s="142">
        <f>SUM(H18:H21)</f>
        <v>38376.89</v>
      </c>
    </row>
    <row r="23" spans="1:8" ht="15.75" x14ac:dyDescent="0.3">
      <c r="A23" s="81">
        <v>512001</v>
      </c>
      <c r="B23" s="55" t="s">
        <v>82</v>
      </c>
      <c r="C23" s="130">
        <v>250000</v>
      </c>
      <c r="D23" s="135">
        <v>724142</v>
      </c>
      <c r="E23" s="135">
        <f>SUM(C23:D23)</f>
        <v>974142</v>
      </c>
      <c r="F23" s="175">
        <v>7915.2</v>
      </c>
      <c r="G23" s="178">
        <v>892519.85</v>
      </c>
      <c r="H23" s="153">
        <f>SUM(F23:G23)</f>
        <v>900435.04999999993</v>
      </c>
    </row>
    <row r="24" spans="1:8" ht="15.75" x14ac:dyDescent="0.3">
      <c r="A24" s="76">
        <v>512002</v>
      </c>
      <c r="B24" s="33" t="s">
        <v>83</v>
      </c>
      <c r="C24" s="136">
        <v>120000</v>
      </c>
      <c r="D24" s="137">
        <v>30000</v>
      </c>
      <c r="E24" s="133">
        <f>SUM(C24:D24)</f>
        <v>150000</v>
      </c>
      <c r="F24" s="175">
        <v>120591.82</v>
      </c>
      <c r="G24" s="178">
        <v>30853</v>
      </c>
      <c r="H24" s="153">
        <f>SUM(F24:G24)</f>
        <v>151444.82</v>
      </c>
    </row>
    <row r="25" spans="1:8" ht="15.75" x14ac:dyDescent="0.3">
      <c r="A25" s="76">
        <v>512003</v>
      </c>
      <c r="B25" s="33" t="s">
        <v>84</v>
      </c>
      <c r="C25" s="132"/>
      <c r="D25" s="133"/>
      <c r="E25" s="133"/>
      <c r="F25" s="175"/>
      <c r="G25" s="178"/>
      <c r="H25" s="153"/>
    </row>
    <row r="26" spans="1:8" ht="15.75" x14ac:dyDescent="0.3">
      <c r="A26" s="76">
        <v>512005</v>
      </c>
      <c r="B26" s="33" t="s">
        <v>85</v>
      </c>
      <c r="C26" s="132"/>
      <c r="D26" s="133"/>
      <c r="E26" s="140"/>
      <c r="F26" s="175">
        <v>2241</v>
      </c>
      <c r="G26" s="178"/>
      <c r="H26" s="153">
        <f>SUM(F26:G26)</f>
        <v>2241</v>
      </c>
    </row>
    <row r="27" spans="1:8" ht="16.5" thickBot="1" x14ac:dyDescent="0.35">
      <c r="A27" s="82">
        <v>512006</v>
      </c>
      <c r="B27" s="38" t="s">
        <v>86</v>
      </c>
      <c r="C27" s="138"/>
      <c r="D27" s="139"/>
      <c r="E27" s="140">
        <f>SUM(C27:D27)</f>
        <v>0</v>
      </c>
      <c r="F27" s="175"/>
      <c r="G27" s="178"/>
      <c r="H27" s="153"/>
    </row>
    <row r="28" spans="1:8" ht="16.5" thickBot="1" x14ac:dyDescent="0.35">
      <c r="A28" s="79">
        <v>512</v>
      </c>
      <c r="B28" s="80" t="s">
        <v>40</v>
      </c>
      <c r="C28" s="141">
        <f t="shared" ref="C28:H28" si="3">SUM(C23:C27)</f>
        <v>370000</v>
      </c>
      <c r="D28" s="142">
        <f>SUM(D23:D27)</f>
        <v>754142</v>
      </c>
      <c r="E28" s="142">
        <f t="shared" si="3"/>
        <v>1124142</v>
      </c>
      <c r="F28" s="176">
        <f t="shared" si="3"/>
        <v>130748.02</v>
      </c>
      <c r="G28" s="172">
        <f t="shared" si="3"/>
        <v>923372.85</v>
      </c>
      <c r="H28" s="142">
        <f t="shared" si="3"/>
        <v>1054120.8699999999</v>
      </c>
    </row>
    <row r="29" spans="1:8" ht="16.5" thickBot="1" x14ac:dyDescent="0.35">
      <c r="A29" s="79">
        <v>513</v>
      </c>
      <c r="B29" s="80" t="s">
        <v>87</v>
      </c>
      <c r="C29" s="141">
        <v>500000</v>
      </c>
      <c r="D29" s="142">
        <v>0</v>
      </c>
      <c r="E29" s="142">
        <f t="shared" ref="E29:E40" si="4">SUM(C29:D29)</f>
        <v>500000</v>
      </c>
      <c r="F29" s="179">
        <v>696236.1</v>
      </c>
      <c r="G29" s="180"/>
      <c r="H29" s="181">
        <f t="shared" ref="H29:H40" si="5">SUM(F29:G29)</f>
        <v>696236.1</v>
      </c>
    </row>
    <row r="30" spans="1:8" ht="15.75" x14ac:dyDescent="0.3">
      <c r="A30" s="81">
        <v>518002</v>
      </c>
      <c r="B30" s="55" t="s">
        <v>88</v>
      </c>
      <c r="C30" s="134">
        <v>150000</v>
      </c>
      <c r="D30" s="135"/>
      <c r="E30" s="135">
        <f t="shared" si="4"/>
        <v>150000</v>
      </c>
      <c r="F30" s="175">
        <v>136014</v>
      </c>
      <c r="G30" s="178"/>
      <c r="H30" s="153">
        <f t="shared" si="5"/>
        <v>136014</v>
      </c>
    </row>
    <row r="31" spans="1:8" ht="15.75" x14ac:dyDescent="0.3">
      <c r="A31" s="82">
        <v>518003</v>
      </c>
      <c r="B31" s="38" t="s">
        <v>89</v>
      </c>
      <c r="C31" s="132">
        <v>60000</v>
      </c>
      <c r="D31" s="133"/>
      <c r="E31" s="133">
        <f t="shared" si="4"/>
        <v>60000</v>
      </c>
      <c r="F31" s="175">
        <v>46556.84</v>
      </c>
      <c r="G31" s="178"/>
      <c r="H31" s="153">
        <f t="shared" si="5"/>
        <v>46556.84</v>
      </c>
    </row>
    <row r="32" spans="1:8" ht="15.75" x14ac:dyDescent="0.3">
      <c r="A32" s="82">
        <v>518004</v>
      </c>
      <c r="B32" s="38" t="s">
        <v>90</v>
      </c>
      <c r="C32" s="132">
        <v>200000</v>
      </c>
      <c r="D32" s="133">
        <v>22000</v>
      </c>
      <c r="E32" s="133">
        <f t="shared" si="4"/>
        <v>222000</v>
      </c>
      <c r="F32" s="175">
        <v>155519</v>
      </c>
      <c r="G32" s="178">
        <v>24118.63</v>
      </c>
      <c r="H32" s="153">
        <f t="shared" si="5"/>
        <v>179637.63</v>
      </c>
    </row>
    <row r="33" spans="1:8" ht="15.75" x14ac:dyDescent="0.3">
      <c r="A33" s="82">
        <v>518005</v>
      </c>
      <c r="B33" s="38" t="s">
        <v>91</v>
      </c>
      <c r="C33" s="132">
        <v>250000</v>
      </c>
      <c r="D33" s="133"/>
      <c r="E33" s="133">
        <f t="shared" si="4"/>
        <v>250000</v>
      </c>
      <c r="F33" s="175">
        <v>208485.85</v>
      </c>
      <c r="G33" s="178"/>
      <c r="H33" s="153">
        <f t="shared" si="5"/>
        <v>208485.85</v>
      </c>
    </row>
    <row r="34" spans="1:8" ht="15.75" x14ac:dyDescent="0.3">
      <c r="A34" s="82">
        <v>518006</v>
      </c>
      <c r="B34" s="38" t="s">
        <v>92</v>
      </c>
      <c r="C34" s="132">
        <v>1700000</v>
      </c>
      <c r="D34" s="133"/>
      <c r="E34" s="133">
        <f t="shared" si="4"/>
        <v>1700000</v>
      </c>
      <c r="F34" s="175">
        <v>1607150</v>
      </c>
      <c r="G34" s="178"/>
      <c r="H34" s="153">
        <f t="shared" si="5"/>
        <v>1607150</v>
      </c>
    </row>
    <row r="35" spans="1:8" ht="15.75" x14ac:dyDescent="0.3">
      <c r="A35" s="82">
        <v>518007</v>
      </c>
      <c r="B35" s="38" t="s">
        <v>93</v>
      </c>
      <c r="C35" s="132">
        <v>500000</v>
      </c>
      <c r="D35" s="133"/>
      <c r="E35" s="133">
        <f t="shared" si="4"/>
        <v>500000</v>
      </c>
      <c r="F35" s="175">
        <v>443034.79</v>
      </c>
      <c r="G35" s="178"/>
      <c r="H35" s="153">
        <f t="shared" si="5"/>
        <v>443034.79</v>
      </c>
    </row>
    <row r="36" spans="1:8" ht="15.75" x14ac:dyDescent="0.3">
      <c r="A36" s="82">
        <v>518008</v>
      </c>
      <c r="B36" s="38" t="s">
        <v>94</v>
      </c>
      <c r="C36" s="132">
        <v>200000</v>
      </c>
      <c r="D36" s="133">
        <v>60000</v>
      </c>
      <c r="E36" s="133">
        <f t="shared" si="4"/>
        <v>260000</v>
      </c>
      <c r="F36" s="175">
        <v>103955.57</v>
      </c>
      <c r="G36" s="178">
        <v>8750</v>
      </c>
      <c r="H36" s="153">
        <f t="shared" si="5"/>
        <v>112705.57</v>
      </c>
    </row>
    <row r="37" spans="1:8" ht="15.75" x14ac:dyDescent="0.3">
      <c r="A37" s="82">
        <v>518009</v>
      </c>
      <c r="B37" s="38" t="s">
        <v>95</v>
      </c>
      <c r="C37" s="132">
        <v>400000</v>
      </c>
      <c r="D37" s="133">
        <v>305000</v>
      </c>
      <c r="E37" s="133">
        <f t="shared" si="4"/>
        <v>705000</v>
      </c>
      <c r="F37" s="175">
        <v>428295.32</v>
      </c>
      <c r="G37" s="178">
        <v>214727.19</v>
      </c>
      <c r="H37" s="153">
        <f t="shared" si="5"/>
        <v>643022.51</v>
      </c>
    </row>
    <row r="38" spans="1:8" ht="15.75" x14ac:dyDescent="0.3">
      <c r="A38" s="82">
        <v>518010</v>
      </c>
      <c r="B38" s="38" t="s">
        <v>96</v>
      </c>
      <c r="C38" s="132">
        <v>10000</v>
      </c>
      <c r="D38" s="133"/>
      <c r="E38" s="133">
        <f t="shared" si="4"/>
        <v>10000</v>
      </c>
      <c r="F38" s="175">
        <v>3200</v>
      </c>
      <c r="G38" s="178"/>
      <c r="H38" s="153">
        <f t="shared" si="5"/>
        <v>3200</v>
      </c>
    </row>
    <row r="39" spans="1:8" ht="15.75" x14ac:dyDescent="0.3">
      <c r="A39" s="82">
        <v>518015</v>
      </c>
      <c r="B39" s="38" t="s">
        <v>97</v>
      </c>
      <c r="C39" s="132">
        <v>200000</v>
      </c>
      <c r="D39" s="133"/>
      <c r="E39" s="133">
        <f t="shared" si="4"/>
        <v>200000</v>
      </c>
      <c r="F39" s="175">
        <v>179730</v>
      </c>
      <c r="G39" s="178"/>
      <c r="H39" s="153">
        <f t="shared" si="5"/>
        <v>179730</v>
      </c>
    </row>
    <row r="40" spans="1:8" ht="15.75" x14ac:dyDescent="0.3">
      <c r="A40" s="76">
        <v>518065</v>
      </c>
      <c r="B40" s="33" t="s">
        <v>98</v>
      </c>
      <c r="C40" s="132">
        <v>20000</v>
      </c>
      <c r="D40" s="133"/>
      <c r="E40" s="133">
        <f t="shared" si="4"/>
        <v>20000</v>
      </c>
      <c r="F40" s="175">
        <v>7566</v>
      </c>
      <c r="G40" s="178"/>
      <c r="H40" s="153">
        <f t="shared" si="5"/>
        <v>7566</v>
      </c>
    </row>
    <row r="41" spans="1:8" ht="15.75" x14ac:dyDescent="0.3">
      <c r="A41" s="76">
        <v>518067</v>
      </c>
      <c r="B41" s="33" t="s">
        <v>99</v>
      </c>
      <c r="C41" s="132">
        <v>50000</v>
      </c>
      <c r="D41" s="133"/>
      <c r="E41" s="133">
        <f>SUM(C41:D41)</f>
        <v>50000</v>
      </c>
      <c r="F41" s="175">
        <v>29990.3</v>
      </c>
      <c r="G41" s="178"/>
      <c r="H41" s="153">
        <f>SUM(F41:G41)</f>
        <v>29990.3</v>
      </c>
    </row>
    <row r="42" spans="1:8" ht="15.75" x14ac:dyDescent="0.3">
      <c r="A42" s="76">
        <v>518068</v>
      </c>
      <c r="B42" s="38" t="s">
        <v>100</v>
      </c>
      <c r="C42" s="132">
        <v>50000</v>
      </c>
      <c r="D42" s="133"/>
      <c r="E42" s="133">
        <f>SUM(C42:D42)</f>
        <v>50000</v>
      </c>
      <c r="F42" s="175">
        <v>454.11</v>
      </c>
      <c r="G42" s="178"/>
      <c r="H42" s="153">
        <f>SUM(F42:G42)</f>
        <v>454.11</v>
      </c>
    </row>
    <row r="43" spans="1:8" ht="15.75" x14ac:dyDescent="0.3">
      <c r="A43" s="82">
        <v>518074</v>
      </c>
      <c r="B43" s="38" t="s">
        <v>101</v>
      </c>
      <c r="C43" s="132">
        <v>2130290</v>
      </c>
      <c r="D43" s="133"/>
      <c r="E43" s="133">
        <f>SUM(C43:D43)</f>
        <v>2130290</v>
      </c>
      <c r="F43" s="175">
        <v>2245469.9900000002</v>
      </c>
      <c r="G43" s="178"/>
      <c r="H43" s="153">
        <f>SUM(F43:G43)</f>
        <v>2245469.9900000002</v>
      </c>
    </row>
    <row r="44" spans="1:8" ht="15.75" x14ac:dyDescent="0.3">
      <c r="A44" s="82">
        <v>518075</v>
      </c>
      <c r="B44" s="38" t="s">
        <v>201</v>
      </c>
      <c r="C44" s="132">
        <v>150000</v>
      </c>
      <c r="D44" s="133"/>
      <c r="E44" s="133">
        <f>SUM(C44:D44)</f>
        <v>150000</v>
      </c>
      <c r="F44" s="175">
        <v>59226.78</v>
      </c>
      <c r="G44" s="178"/>
      <c r="H44" s="153">
        <f>SUM(F44:G44)</f>
        <v>59226.78</v>
      </c>
    </row>
    <row r="45" spans="1:8" ht="15.75" x14ac:dyDescent="0.3">
      <c r="A45" s="82">
        <v>518076</v>
      </c>
      <c r="B45" s="38" t="s">
        <v>102</v>
      </c>
      <c r="C45" s="132"/>
      <c r="D45" s="133"/>
      <c r="E45" s="133"/>
      <c r="F45" s="175"/>
      <c r="G45" s="178"/>
      <c r="H45" s="153"/>
    </row>
    <row r="46" spans="1:8" ht="15.75" x14ac:dyDescent="0.3">
      <c r="A46" s="82">
        <v>518077</v>
      </c>
      <c r="B46" s="38" t="s">
        <v>103</v>
      </c>
      <c r="C46" s="132">
        <v>-800000</v>
      </c>
      <c r="D46" s="133"/>
      <c r="E46" s="133">
        <f>SUM(C46:D46)</f>
        <v>-800000</v>
      </c>
      <c r="F46" s="175">
        <v>-1215195.47</v>
      </c>
      <c r="G46" s="178"/>
      <c r="H46" s="153">
        <f>SUM(F46:G46)</f>
        <v>-1215195.47</v>
      </c>
    </row>
    <row r="47" spans="1:8" ht="15.75" x14ac:dyDescent="0.3">
      <c r="A47" s="82">
        <v>518078</v>
      </c>
      <c r="B47" s="38" t="s">
        <v>104</v>
      </c>
      <c r="C47" s="132">
        <v>50000</v>
      </c>
      <c r="D47" s="133"/>
      <c r="E47" s="133">
        <f>SUM(C47:D47)</f>
        <v>50000</v>
      </c>
      <c r="F47" s="175">
        <v>12881</v>
      </c>
      <c r="G47" s="178"/>
      <c r="H47" s="153">
        <f>SUM(F47:G47)</f>
        <v>12881</v>
      </c>
    </row>
    <row r="48" spans="1:8" ht="15.75" x14ac:dyDescent="0.3">
      <c r="A48" s="82">
        <v>518079</v>
      </c>
      <c r="B48" s="38" t="s">
        <v>105</v>
      </c>
      <c r="C48" s="132"/>
      <c r="D48" s="133"/>
      <c r="E48" s="133"/>
      <c r="F48" s="175"/>
      <c r="G48" s="178"/>
      <c r="H48" s="153"/>
    </row>
    <row r="49" spans="1:8" ht="15.75" x14ac:dyDescent="0.3">
      <c r="A49" s="82">
        <v>518081</v>
      </c>
      <c r="B49" s="38" t="s">
        <v>106</v>
      </c>
      <c r="C49" s="132">
        <v>50000</v>
      </c>
      <c r="D49" s="133"/>
      <c r="E49" s="133">
        <f>SUM(C49:D49)</f>
        <v>50000</v>
      </c>
      <c r="F49" s="175"/>
      <c r="G49" s="178">
        <v>15375.43</v>
      </c>
      <c r="H49" s="153">
        <f>SUM(F49:G49)</f>
        <v>15375.43</v>
      </c>
    </row>
    <row r="50" spans="1:8" ht="15.75" x14ac:dyDescent="0.3">
      <c r="A50" s="82">
        <v>518099</v>
      </c>
      <c r="B50" s="38" t="s">
        <v>107</v>
      </c>
      <c r="C50" s="132">
        <v>850000</v>
      </c>
      <c r="D50" s="133">
        <v>760800</v>
      </c>
      <c r="E50" s="133">
        <f>SUM(C50:D50)</f>
        <v>1610800</v>
      </c>
      <c r="F50" s="175">
        <v>992085.25</v>
      </c>
      <c r="G50" s="178">
        <v>817543.9</v>
      </c>
      <c r="H50" s="153">
        <f t="shared" ref="H50:H57" si="6">SUM(F50:G50)</f>
        <v>1809629.15</v>
      </c>
    </row>
    <row r="51" spans="1:8" ht="15.75" x14ac:dyDescent="0.3">
      <c r="A51" s="82">
        <v>518103</v>
      </c>
      <c r="B51" s="38" t="s">
        <v>108</v>
      </c>
      <c r="C51" s="132">
        <v>20000</v>
      </c>
      <c r="D51" s="133"/>
      <c r="E51" s="133">
        <f>SUM(C51:D51)</f>
        <v>20000</v>
      </c>
      <c r="F51" s="175">
        <v>5387.88</v>
      </c>
      <c r="G51" s="178"/>
      <c r="H51" s="153">
        <f t="shared" si="6"/>
        <v>5387.88</v>
      </c>
    </row>
    <row r="52" spans="1:8" ht="15.75" x14ac:dyDescent="0.3">
      <c r="A52" s="82">
        <v>518105</v>
      </c>
      <c r="B52" s="38" t="s">
        <v>109</v>
      </c>
      <c r="C52" s="132"/>
      <c r="D52" s="133"/>
      <c r="E52" s="133"/>
      <c r="F52" s="175">
        <v>1052.05</v>
      </c>
      <c r="G52" s="178"/>
      <c r="H52" s="153">
        <f t="shared" si="6"/>
        <v>1052.05</v>
      </c>
    </row>
    <row r="53" spans="1:8" ht="15.75" x14ac:dyDescent="0.3">
      <c r="A53" s="82">
        <v>518107</v>
      </c>
      <c r="B53" s="38" t="s">
        <v>110</v>
      </c>
      <c r="C53" s="132">
        <v>150000</v>
      </c>
      <c r="D53" s="133"/>
      <c r="E53" s="133">
        <f>SUM(C53:D53)</f>
        <v>150000</v>
      </c>
      <c r="F53" s="175">
        <v>143000</v>
      </c>
      <c r="G53" s="178"/>
      <c r="H53" s="153">
        <f t="shared" si="6"/>
        <v>143000</v>
      </c>
    </row>
    <row r="54" spans="1:8" ht="15.75" x14ac:dyDescent="0.3">
      <c r="A54" s="82">
        <v>518108</v>
      </c>
      <c r="B54" s="38" t="s">
        <v>111</v>
      </c>
      <c r="C54" s="132"/>
      <c r="D54" s="133"/>
      <c r="E54" s="133"/>
      <c r="F54" s="175"/>
      <c r="G54" s="178">
        <v>758.42</v>
      </c>
      <c r="H54" s="153">
        <f t="shared" si="6"/>
        <v>758.42</v>
      </c>
    </row>
    <row r="55" spans="1:8" ht="15.75" x14ac:dyDescent="0.3">
      <c r="A55" s="82">
        <v>518114</v>
      </c>
      <c r="B55" s="38" t="s">
        <v>112</v>
      </c>
      <c r="C55" s="132">
        <v>60000</v>
      </c>
      <c r="D55" s="133">
        <v>80000</v>
      </c>
      <c r="E55" s="133">
        <f>SUM(C55:D55)</f>
        <v>140000</v>
      </c>
      <c r="F55" s="175">
        <v>22000</v>
      </c>
      <c r="G55" s="178">
        <v>78096.69</v>
      </c>
      <c r="H55" s="153">
        <f t="shared" si="6"/>
        <v>100096.69</v>
      </c>
    </row>
    <row r="56" spans="1:8" ht="15.75" x14ac:dyDescent="0.3">
      <c r="A56" s="82">
        <v>518167</v>
      </c>
      <c r="B56" s="38" t="s">
        <v>113</v>
      </c>
      <c r="C56" s="132">
        <v>50000</v>
      </c>
      <c r="D56" s="133"/>
      <c r="E56" s="133">
        <f>SUM(C56:D56)</f>
        <v>50000</v>
      </c>
      <c r="F56" s="175">
        <v>19450</v>
      </c>
      <c r="G56" s="178"/>
      <c r="H56" s="153">
        <f>SUM(F56:G56)</f>
        <v>19450</v>
      </c>
    </row>
    <row r="57" spans="1:8" ht="16.5" thickBot="1" x14ac:dyDescent="0.35">
      <c r="A57" s="77">
        <v>518199</v>
      </c>
      <c r="B57" s="78" t="s">
        <v>114</v>
      </c>
      <c r="C57" s="138">
        <v>60000</v>
      </c>
      <c r="D57" s="139"/>
      <c r="E57" s="139">
        <f>SUM(C57:D57)</f>
        <v>60000</v>
      </c>
      <c r="F57" s="175">
        <v>44352.6</v>
      </c>
      <c r="G57" s="178">
        <v>75940.149999999994</v>
      </c>
      <c r="H57" s="153">
        <f t="shared" si="6"/>
        <v>120292.75</v>
      </c>
    </row>
    <row r="58" spans="1:8" ht="16.5" thickBot="1" x14ac:dyDescent="0.35">
      <c r="A58" s="79">
        <v>518</v>
      </c>
      <c r="B58" s="80" t="s">
        <v>107</v>
      </c>
      <c r="C58" s="141">
        <f t="shared" ref="C58:H58" si="7">SUM(C30:C57)</f>
        <v>6560290</v>
      </c>
      <c r="D58" s="142">
        <v>1227800</v>
      </c>
      <c r="E58" s="142">
        <f t="shared" si="7"/>
        <v>7788090</v>
      </c>
      <c r="F58" s="176">
        <f t="shared" si="7"/>
        <v>5679661.8599999994</v>
      </c>
      <c r="G58" s="172">
        <f t="shared" si="7"/>
        <v>1235310.4099999997</v>
      </c>
      <c r="H58" s="142">
        <f t="shared" si="7"/>
        <v>6914972.2700000005</v>
      </c>
    </row>
    <row r="59" spans="1:8" ht="15.75" x14ac:dyDescent="0.3">
      <c r="A59" s="81">
        <v>521001</v>
      </c>
      <c r="B59" s="55" t="s">
        <v>115</v>
      </c>
      <c r="C59" s="130">
        <v>55000000</v>
      </c>
      <c r="D59" s="135">
        <v>8126500</v>
      </c>
      <c r="E59" s="135">
        <f>SUM(C59:D59)</f>
        <v>63126500</v>
      </c>
      <c r="F59" s="175">
        <v>48163975.030000001</v>
      </c>
      <c r="G59" s="178">
        <v>12564295</v>
      </c>
      <c r="H59" s="153">
        <f>SUM(F59:G59)</f>
        <v>60728270.030000001</v>
      </c>
    </row>
    <row r="60" spans="1:8" ht="15.75" x14ac:dyDescent="0.3">
      <c r="A60" s="82">
        <v>521002</v>
      </c>
      <c r="B60" s="38" t="s">
        <v>116</v>
      </c>
      <c r="C60" s="132">
        <v>225000</v>
      </c>
      <c r="D60" s="133">
        <v>220000</v>
      </c>
      <c r="E60" s="133">
        <f>SUM(C60:D60)</f>
        <v>445000</v>
      </c>
      <c r="F60" s="175"/>
      <c r="G60" s="178">
        <v>451152</v>
      </c>
      <c r="H60" s="153">
        <f>SUM(F60:G60)</f>
        <v>451152</v>
      </c>
    </row>
    <row r="61" spans="1:8" ht="15.75" x14ac:dyDescent="0.3">
      <c r="A61" s="82">
        <v>521003</v>
      </c>
      <c r="B61" s="38" t="s">
        <v>117</v>
      </c>
      <c r="C61" s="134">
        <v>1400000</v>
      </c>
      <c r="D61" s="135">
        <v>58750</v>
      </c>
      <c r="E61" s="133">
        <f>SUM(C61:D61)</f>
        <v>1458750</v>
      </c>
      <c r="F61" s="175">
        <v>1367717.33</v>
      </c>
      <c r="G61" s="178">
        <v>170550</v>
      </c>
      <c r="H61" s="153">
        <f>SUM(F61:G61)</f>
        <v>1538267.33</v>
      </c>
    </row>
    <row r="62" spans="1:8" ht="15.75" x14ac:dyDescent="0.3">
      <c r="A62" s="82">
        <v>521006</v>
      </c>
      <c r="B62" s="38" t="s">
        <v>118</v>
      </c>
      <c r="C62" s="132">
        <v>100000</v>
      </c>
      <c r="D62" s="133"/>
      <c r="E62" s="133">
        <f>SUM(C62:D62)</f>
        <v>100000</v>
      </c>
      <c r="F62" s="175">
        <v>141569</v>
      </c>
      <c r="G62" s="178">
        <v>12501</v>
      </c>
      <c r="H62" s="153">
        <f>SUM(F62:G62)</f>
        <v>154070</v>
      </c>
    </row>
    <row r="63" spans="1:8" ht="15.75" x14ac:dyDescent="0.3">
      <c r="A63" s="82">
        <v>521005</v>
      </c>
      <c r="B63" s="38" t="s">
        <v>119</v>
      </c>
      <c r="C63" s="132"/>
      <c r="D63" s="133"/>
      <c r="E63" s="133"/>
      <c r="F63" s="175"/>
      <c r="G63" s="178"/>
      <c r="H63" s="153"/>
    </row>
    <row r="64" spans="1:8" ht="16.5" thickBot="1" x14ac:dyDescent="0.35">
      <c r="A64" s="77">
        <v>521101</v>
      </c>
      <c r="B64" s="78" t="s">
        <v>120</v>
      </c>
      <c r="C64" s="143"/>
      <c r="D64" s="139"/>
      <c r="E64" s="139"/>
      <c r="F64" s="175">
        <v>1090</v>
      </c>
      <c r="G64" s="178"/>
      <c r="H64" s="153">
        <f>SUM(F64:G64)</f>
        <v>1090</v>
      </c>
    </row>
    <row r="65" spans="1:8" ht="16.5" thickBot="1" x14ac:dyDescent="0.35">
      <c r="A65" s="79">
        <v>521</v>
      </c>
      <c r="B65" s="80" t="s">
        <v>115</v>
      </c>
      <c r="C65" s="141">
        <f>SUM(C59:C63)</f>
        <v>56725000</v>
      </c>
      <c r="D65" s="142">
        <v>8405250</v>
      </c>
      <c r="E65" s="142">
        <f>SUM(E59:E64)</f>
        <v>65130250</v>
      </c>
      <c r="F65" s="176">
        <f>SUM(F59:F64)</f>
        <v>49674351.359999999</v>
      </c>
      <c r="G65" s="172">
        <f>SUM(G59:G64)</f>
        <v>13198498</v>
      </c>
      <c r="H65" s="142">
        <f>SUM(H59:H64)</f>
        <v>62872849.359999999</v>
      </c>
    </row>
    <row r="66" spans="1:8" ht="15.75" x14ac:dyDescent="0.3">
      <c r="A66" s="81">
        <v>524001</v>
      </c>
      <c r="B66" s="55" t="s">
        <v>121</v>
      </c>
      <c r="C66" s="130">
        <v>5040000</v>
      </c>
      <c r="D66" s="135">
        <v>747750</v>
      </c>
      <c r="E66" s="135">
        <f>SUM(C66:D66)</f>
        <v>5787750</v>
      </c>
      <c r="F66" s="175">
        <v>4337711.1500000004</v>
      </c>
      <c r="G66" s="178">
        <v>1131324.6200000001</v>
      </c>
      <c r="H66" s="153">
        <f>SUM(F66:G66)</f>
        <v>5469035.7700000005</v>
      </c>
    </row>
    <row r="67" spans="1:8" ht="15.75" x14ac:dyDescent="0.3">
      <c r="A67" s="82">
        <v>524002</v>
      </c>
      <c r="B67" s="38" t="s">
        <v>122</v>
      </c>
      <c r="C67" s="132">
        <v>13888000</v>
      </c>
      <c r="D67" s="133">
        <v>2062226</v>
      </c>
      <c r="E67" s="133">
        <f>SUM(C67:D67)</f>
        <v>15950226</v>
      </c>
      <c r="F67" s="175">
        <v>11894791.91</v>
      </c>
      <c r="G67" s="178">
        <v>3258909.74</v>
      </c>
      <c r="H67" s="153">
        <f>SUM(F67:G67)</f>
        <v>15153701.65</v>
      </c>
    </row>
    <row r="68" spans="1:8" ht="15.75" x14ac:dyDescent="0.3">
      <c r="A68" s="82">
        <v>524003</v>
      </c>
      <c r="B68" s="38" t="s">
        <v>123</v>
      </c>
      <c r="C68" s="132">
        <v>235200</v>
      </c>
      <c r="D68" s="133">
        <v>35083</v>
      </c>
      <c r="E68" s="133">
        <f>SUM(C68:D68)</f>
        <v>270283</v>
      </c>
      <c r="F68" s="175">
        <v>202322.04</v>
      </c>
      <c r="G68" s="178">
        <v>53876.08</v>
      </c>
      <c r="H68" s="153">
        <f>SUM(F68:G68)</f>
        <v>256198.12</v>
      </c>
    </row>
    <row r="69" spans="1:8" ht="15.75" x14ac:dyDescent="0.3">
      <c r="A69" s="82">
        <v>524101</v>
      </c>
      <c r="B69" s="38" t="s">
        <v>124</v>
      </c>
      <c r="C69" s="132"/>
      <c r="D69" s="133"/>
      <c r="E69" s="133"/>
      <c r="F69" s="175">
        <v>92.85</v>
      </c>
      <c r="G69" s="178"/>
      <c r="H69" s="153">
        <f>SUM(F69:G69)</f>
        <v>92.85</v>
      </c>
    </row>
    <row r="70" spans="1:8" ht="16.5" thickBot="1" x14ac:dyDescent="0.35">
      <c r="A70" s="77">
        <v>524102</v>
      </c>
      <c r="B70" s="78" t="s">
        <v>125</v>
      </c>
      <c r="C70" s="138"/>
      <c r="D70" s="139"/>
      <c r="E70" s="139"/>
      <c r="F70" s="175">
        <v>270</v>
      </c>
      <c r="G70" s="178"/>
      <c r="H70" s="153">
        <f>SUM(F70:G70)</f>
        <v>270</v>
      </c>
    </row>
    <row r="71" spans="1:8" ht="16.5" thickBot="1" x14ac:dyDescent="0.35">
      <c r="A71" s="79">
        <v>524</v>
      </c>
      <c r="B71" s="80" t="s">
        <v>44</v>
      </c>
      <c r="C71" s="141">
        <f>SUM(C66:C70)</f>
        <v>19163200</v>
      </c>
      <c r="D71" s="142">
        <f>SUM(D66:D70)</f>
        <v>2845059</v>
      </c>
      <c r="E71" s="142">
        <f>SUM(C71:D71)</f>
        <v>22008259</v>
      </c>
      <c r="F71" s="176">
        <f>SUM(F66:F70)</f>
        <v>16435187.949999999</v>
      </c>
      <c r="G71" s="172">
        <f>SUM(G66:G70)</f>
        <v>4444110.4400000004</v>
      </c>
      <c r="H71" s="142">
        <f>SUM(H66:H70)</f>
        <v>20879298.390000004</v>
      </c>
    </row>
    <row r="72" spans="1:8" ht="16.5" thickBot="1" x14ac:dyDescent="0.35">
      <c r="A72" s="77">
        <v>527004</v>
      </c>
      <c r="B72" s="78" t="s">
        <v>126</v>
      </c>
      <c r="C72" s="144">
        <v>567250</v>
      </c>
      <c r="D72" s="139">
        <v>83247</v>
      </c>
      <c r="E72" s="139">
        <f>SUM(C72:D72)</f>
        <v>650497</v>
      </c>
      <c r="F72" s="175">
        <v>481736.51</v>
      </c>
      <c r="G72" s="178">
        <v>125653.77</v>
      </c>
      <c r="H72" s="153">
        <f>SUM(F72:G72)</f>
        <v>607390.28</v>
      </c>
    </row>
    <row r="73" spans="1:8" ht="16.5" thickBot="1" x14ac:dyDescent="0.35">
      <c r="A73" s="79">
        <v>527</v>
      </c>
      <c r="B73" s="80" t="s">
        <v>229</v>
      </c>
      <c r="C73" s="141">
        <f>SUM(C72)</f>
        <v>567250</v>
      </c>
      <c r="D73" s="142">
        <f>SUM(D72)</f>
        <v>83247</v>
      </c>
      <c r="E73" s="142">
        <f>SUM(C73:D73)</f>
        <v>650497</v>
      </c>
      <c r="F73" s="176">
        <f>SUM(F72)</f>
        <v>481736.51</v>
      </c>
      <c r="G73" s="172">
        <f>SUM(G72)</f>
        <v>125653.77</v>
      </c>
      <c r="H73" s="142">
        <f>SUM(F73:G73)</f>
        <v>607390.28</v>
      </c>
    </row>
    <row r="74" spans="1:8" ht="16.5" thickBot="1" x14ac:dyDescent="0.35">
      <c r="A74" s="83">
        <v>538001</v>
      </c>
      <c r="B74" s="84" t="s">
        <v>127</v>
      </c>
      <c r="C74" s="144"/>
      <c r="D74" s="139"/>
      <c r="E74" s="139"/>
      <c r="F74" s="175"/>
      <c r="G74" s="178"/>
      <c r="H74" s="153"/>
    </row>
    <row r="75" spans="1:8" ht="16.5" thickBot="1" x14ac:dyDescent="0.35">
      <c r="A75" s="85">
        <v>538</v>
      </c>
      <c r="B75" s="86" t="s">
        <v>127</v>
      </c>
      <c r="C75" s="141">
        <v>0</v>
      </c>
      <c r="D75" s="142">
        <v>0</v>
      </c>
      <c r="E75" s="142">
        <f>SUM(C75:D75)</f>
        <v>0</v>
      </c>
      <c r="F75" s="182"/>
      <c r="G75" s="177"/>
      <c r="H75" s="142"/>
    </row>
    <row r="76" spans="1:8" ht="16.5" thickBot="1" x14ac:dyDescent="0.35">
      <c r="A76" s="83">
        <v>542101</v>
      </c>
      <c r="B76" s="84" t="s">
        <v>128</v>
      </c>
      <c r="C76" s="144"/>
      <c r="D76" s="139"/>
      <c r="E76" s="139"/>
      <c r="F76" s="175"/>
      <c r="G76" s="178"/>
      <c r="H76" s="153"/>
    </row>
    <row r="77" spans="1:8" ht="16.5" thickBot="1" x14ac:dyDescent="0.35">
      <c r="A77" s="87">
        <v>542</v>
      </c>
      <c r="B77" s="80" t="s">
        <v>129</v>
      </c>
      <c r="C77" s="141">
        <v>0</v>
      </c>
      <c r="D77" s="142">
        <v>0</v>
      </c>
      <c r="E77" s="142">
        <v>0</v>
      </c>
      <c r="F77" s="182"/>
      <c r="G77" s="177"/>
      <c r="H77" s="142"/>
    </row>
    <row r="78" spans="1:8" ht="15.75" x14ac:dyDescent="0.3">
      <c r="A78" s="81">
        <v>545001</v>
      </c>
      <c r="B78" s="55" t="s">
        <v>130</v>
      </c>
      <c r="C78" s="130">
        <v>150000</v>
      </c>
      <c r="D78" s="131">
        <v>5323</v>
      </c>
      <c r="E78" s="131">
        <f>SUM(C78:D78)</f>
        <v>155323</v>
      </c>
      <c r="F78" s="175">
        <v>139228.79</v>
      </c>
      <c r="G78" s="178">
        <v>11300.85</v>
      </c>
      <c r="H78" s="153">
        <f>SUM(F78:G78)</f>
        <v>150529.64000000001</v>
      </c>
    </row>
    <row r="79" spans="1:8" ht="16.5" thickBot="1" x14ac:dyDescent="0.35">
      <c r="A79" s="77">
        <v>545101</v>
      </c>
      <c r="B79" s="78" t="s">
        <v>131</v>
      </c>
      <c r="C79" s="138">
        <v>10000</v>
      </c>
      <c r="D79" s="139"/>
      <c r="E79" s="139">
        <f>SUM(C79:D79)</f>
        <v>10000</v>
      </c>
      <c r="F79" s="175">
        <v>3247.35</v>
      </c>
      <c r="G79" s="178"/>
      <c r="H79" s="153">
        <f>SUM(F79:G79)</f>
        <v>3247.35</v>
      </c>
    </row>
    <row r="80" spans="1:8" ht="16.5" thickBot="1" x14ac:dyDescent="0.35">
      <c r="A80" s="79">
        <v>545</v>
      </c>
      <c r="B80" s="80" t="s">
        <v>132</v>
      </c>
      <c r="C80" s="141">
        <f>SUM(C78:C79)</f>
        <v>160000</v>
      </c>
      <c r="D80" s="142">
        <f>SUM(D78:D79)</f>
        <v>5323</v>
      </c>
      <c r="E80" s="142">
        <f>SUM(E78:E79)</f>
        <v>165323</v>
      </c>
      <c r="F80" s="176">
        <f>SUM(F78:F79)</f>
        <v>142476.14000000001</v>
      </c>
      <c r="G80" s="172">
        <f>SUM(G78:G79)</f>
        <v>11300.85</v>
      </c>
      <c r="H80" s="142">
        <f>SUM(F80:G80)</f>
        <v>153776.99000000002</v>
      </c>
    </row>
    <row r="81" spans="1:8" ht="15.75" x14ac:dyDescent="0.3">
      <c r="A81" s="81">
        <v>546001</v>
      </c>
      <c r="B81" s="55" t="s">
        <v>133</v>
      </c>
      <c r="C81" s="130"/>
      <c r="D81" s="135"/>
      <c r="E81" s="135"/>
      <c r="F81" s="175"/>
      <c r="G81" s="178"/>
      <c r="H81" s="153"/>
    </row>
    <row r="82" spans="1:8" ht="16.5" thickBot="1" x14ac:dyDescent="0.35">
      <c r="A82" s="88">
        <v>546102</v>
      </c>
      <c r="B82" s="89" t="s">
        <v>134</v>
      </c>
      <c r="C82" s="145">
        <v>40000</v>
      </c>
      <c r="D82" s="146"/>
      <c r="E82" s="140">
        <f>SUM(C82:D82)</f>
        <v>40000</v>
      </c>
      <c r="F82" s="175">
        <v>34000</v>
      </c>
      <c r="G82" s="178"/>
      <c r="H82" s="153">
        <f>SUM(F82:G82)</f>
        <v>34000</v>
      </c>
    </row>
    <row r="83" spans="1:8" ht="16.5" thickBot="1" x14ac:dyDescent="0.35">
      <c r="A83" s="79">
        <v>546</v>
      </c>
      <c r="B83" s="80" t="s">
        <v>49</v>
      </c>
      <c r="C83" s="141">
        <f>SUM(C81:C82)</f>
        <v>40000</v>
      </c>
      <c r="D83" s="142"/>
      <c r="E83" s="142">
        <f>SUM(E81:E82)</f>
        <v>40000</v>
      </c>
      <c r="F83" s="176">
        <f>SUM(F81:F82)</f>
        <v>34000</v>
      </c>
      <c r="G83" s="177"/>
      <c r="H83" s="142">
        <f>SUM(H81:H82)</f>
        <v>34000</v>
      </c>
    </row>
    <row r="84" spans="1:8" ht="15.75" x14ac:dyDescent="0.3">
      <c r="A84" s="90">
        <v>549003</v>
      </c>
      <c r="B84" s="91" t="s">
        <v>135</v>
      </c>
      <c r="C84" s="147">
        <v>5000</v>
      </c>
      <c r="D84" s="139">
        <v>5000</v>
      </c>
      <c r="E84" s="135">
        <f>SUM(C84:D84)</f>
        <v>10000</v>
      </c>
      <c r="F84" s="175">
        <v>3012.79</v>
      </c>
      <c r="G84" s="178">
        <v>1398.82</v>
      </c>
      <c r="H84" s="153">
        <f>SUM(F84:G84)</f>
        <v>4411.6099999999997</v>
      </c>
    </row>
    <row r="85" spans="1:8" ht="15.75" x14ac:dyDescent="0.3">
      <c r="A85" s="92">
        <v>549004</v>
      </c>
      <c r="B85" s="93" t="s">
        <v>136</v>
      </c>
      <c r="C85" s="132"/>
      <c r="D85" s="133"/>
      <c r="E85" s="133"/>
      <c r="F85" s="175">
        <v>26.18</v>
      </c>
      <c r="G85" s="178">
        <v>0.2</v>
      </c>
      <c r="H85" s="153">
        <f>SUM(F85:G85)</f>
        <v>26.38</v>
      </c>
    </row>
    <row r="86" spans="1:8" ht="15.75" x14ac:dyDescent="0.3">
      <c r="A86" s="92">
        <v>549005</v>
      </c>
      <c r="B86" s="93" t="s">
        <v>137</v>
      </c>
      <c r="C86" s="132">
        <v>500000</v>
      </c>
      <c r="D86" s="133"/>
      <c r="E86" s="133">
        <f>SUM(C86:D86)</f>
        <v>500000</v>
      </c>
      <c r="F86" s="175"/>
      <c r="G86" s="178"/>
      <c r="H86" s="153"/>
    </row>
    <row r="87" spans="1:8" ht="15.75" x14ac:dyDescent="0.3">
      <c r="A87" s="92">
        <v>549006</v>
      </c>
      <c r="B87" s="93" t="s">
        <v>138</v>
      </c>
      <c r="C87" s="132">
        <v>2500000</v>
      </c>
      <c r="D87" s="133"/>
      <c r="E87" s="133">
        <f>SUM(C87:D87)</f>
        <v>2500000</v>
      </c>
      <c r="F87" s="175">
        <v>2421021.33</v>
      </c>
      <c r="G87" s="178">
        <v>30423</v>
      </c>
      <c r="H87" s="153">
        <f>SUM(F87:G87)</f>
        <v>2451444.33</v>
      </c>
    </row>
    <row r="88" spans="1:8" ht="15.75" x14ac:dyDescent="0.3">
      <c r="A88" s="92">
        <v>549007</v>
      </c>
      <c r="B88" s="93" t="s">
        <v>139</v>
      </c>
      <c r="C88" s="132"/>
      <c r="D88" s="133"/>
      <c r="E88" s="133">
        <f>SUM(C88:D88)</f>
        <v>0</v>
      </c>
      <c r="F88" s="175"/>
      <c r="G88" s="178"/>
      <c r="H88" s="153"/>
    </row>
    <row r="89" spans="1:8" ht="15.75" x14ac:dyDescent="0.3">
      <c r="A89" s="92">
        <v>549016</v>
      </c>
      <c r="B89" s="93" t="s">
        <v>140</v>
      </c>
      <c r="C89" s="132"/>
      <c r="D89" s="133"/>
      <c r="E89" s="133"/>
      <c r="F89" s="175"/>
      <c r="G89" s="178"/>
      <c r="H89" s="153"/>
    </row>
    <row r="90" spans="1:8" ht="15.75" x14ac:dyDescent="0.3">
      <c r="A90" s="92">
        <v>549020</v>
      </c>
      <c r="B90" s="93" t="s">
        <v>141</v>
      </c>
      <c r="C90" s="132">
        <v>900000</v>
      </c>
      <c r="D90" s="133"/>
      <c r="E90" s="133">
        <f t="shared" ref="E90:E95" si="8">SUM(C90:D90)</f>
        <v>900000</v>
      </c>
      <c r="F90" s="175">
        <v>842000</v>
      </c>
      <c r="G90" s="178"/>
      <c r="H90" s="153">
        <f>SUM(F90:G90)</f>
        <v>842000</v>
      </c>
    </row>
    <row r="91" spans="1:8" ht="15.75" x14ac:dyDescent="0.3">
      <c r="A91" s="92">
        <v>549021</v>
      </c>
      <c r="B91" s="93" t="s">
        <v>142</v>
      </c>
      <c r="C91" s="132">
        <v>24000</v>
      </c>
      <c r="D91" s="133"/>
      <c r="E91" s="133">
        <f t="shared" si="8"/>
        <v>24000</v>
      </c>
      <c r="F91" s="175">
        <v>24000</v>
      </c>
      <c r="G91" s="178"/>
      <c r="H91" s="153">
        <f>SUM(F91:G91)</f>
        <v>24000</v>
      </c>
    </row>
    <row r="92" spans="1:8" ht="15.75" x14ac:dyDescent="0.3">
      <c r="A92" s="92">
        <v>549024</v>
      </c>
      <c r="B92" s="93" t="s">
        <v>143</v>
      </c>
      <c r="C92" s="132"/>
      <c r="D92" s="133"/>
      <c r="E92" s="133">
        <f t="shared" si="8"/>
        <v>0</v>
      </c>
      <c r="F92" s="175"/>
      <c r="G92" s="178"/>
      <c r="H92" s="153"/>
    </row>
    <row r="93" spans="1:8" ht="15.75" x14ac:dyDescent="0.3">
      <c r="A93" s="92">
        <v>549033</v>
      </c>
      <c r="B93" s="93" t="s">
        <v>144</v>
      </c>
      <c r="C93" s="132">
        <v>20000</v>
      </c>
      <c r="D93" s="133"/>
      <c r="E93" s="133">
        <f t="shared" si="8"/>
        <v>20000</v>
      </c>
      <c r="F93" s="175">
        <v>8110.18</v>
      </c>
      <c r="G93" s="178"/>
      <c r="H93" s="153">
        <f>SUM(F93:G93)</f>
        <v>8110.18</v>
      </c>
    </row>
    <row r="94" spans="1:8" ht="15.75" x14ac:dyDescent="0.3">
      <c r="A94" s="92">
        <v>549048</v>
      </c>
      <c r="B94" s="93" t="s">
        <v>145</v>
      </c>
      <c r="C94" s="132">
        <v>650000</v>
      </c>
      <c r="D94" s="133"/>
      <c r="E94" s="133">
        <f t="shared" si="8"/>
        <v>650000</v>
      </c>
      <c r="F94" s="175">
        <v>177950.64</v>
      </c>
      <c r="G94" s="178"/>
      <c r="H94" s="153">
        <f>SUM(F94:G94)</f>
        <v>177950.64</v>
      </c>
    </row>
    <row r="95" spans="1:8" ht="15.75" x14ac:dyDescent="0.3">
      <c r="A95" s="92">
        <v>549090</v>
      </c>
      <c r="B95" s="93" t="s">
        <v>146</v>
      </c>
      <c r="C95" s="132">
        <v>15000</v>
      </c>
      <c r="D95" s="133"/>
      <c r="E95" s="133">
        <f t="shared" si="8"/>
        <v>15000</v>
      </c>
      <c r="F95" s="175">
        <v>12151.33</v>
      </c>
      <c r="G95" s="178"/>
      <c r="H95" s="153">
        <f>SUM(F95:G95)</f>
        <v>12151.33</v>
      </c>
    </row>
    <row r="96" spans="1:8" ht="15.75" x14ac:dyDescent="0.3">
      <c r="A96" s="92">
        <v>549091</v>
      </c>
      <c r="B96" s="93" t="s">
        <v>147</v>
      </c>
      <c r="C96" s="132"/>
      <c r="D96" s="133"/>
      <c r="E96" s="133"/>
      <c r="F96" s="175">
        <v>4480000</v>
      </c>
      <c r="G96" s="178"/>
      <c r="H96" s="153">
        <f>SUM(F96:G96)</f>
        <v>4480000</v>
      </c>
    </row>
    <row r="97" spans="1:8" ht="15.75" x14ac:dyDescent="0.3">
      <c r="A97" s="92">
        <v>549093</v>
      </c>
      <c r="B97" s="93" t="s">
        <v>148</v>
      </c>
      <c r="C97" s="132">
        <v>10000</v>
      </c>
      <c r="D97" s="133">
        <v>19992</v>
      </c>
      <c r="E97" s="133">
        <f>SUM(C97:D97)</f>
        <v>29992</v>
      </c>
      <c r="F97" s="175">
        <v>717</v>
      </c>
      <c r="G97" s="178">
        <v>19544.59</v>
      </c>
      <c r="H97" s="153">
        <f t="shared" ref="H97:H104" si="9">SUM(F97:G97)</f>
        <v>20261.59</v>
      </c>
    </row>
    <row r="98" spans="1:8" ht="15.75" x14ac:dyDescent="0.3">
      <c r="A98" s="92">
        <v>549097</v>
      </c>
      <c r="B98" s="93" t="s">
        <v>149</v>
      </c>
      <c r="C98" s="132">
        <v>79909</v>
      </c>
      <c r="D98" s="133"/>
      <c r="E98" s="133">
        <f>SUM(C98:D98)</f>
        <v>79909</v>
      </c>
      <c r="F98" s="175">
        <v>57500.89</v>
      </c>
      <c r="G98" s="178"/>
      <c r="H98" s="153">
        <f t="shared" si="9"/>
        <v>57500.89</v>
      </c>
    </row>
    <row r="99" spans="1:8" ht="15.75" x14ac:dyDescent="0.3">
      <c r="A99" s="92">
        <v>549099</v>
      </c>
      <c r="B99" s="93" t="s">
        <v>50</v>
      </c>
      <c r="C99" s="132">
        <v>15000</v>
      </c>
      <c r="D99" s="133"/>
      <c r="E99" s="133">
        <f>SUM(C99:D99)</f>
        <v>15000</v>
      </c>
      <c r="F99" s="175">
        <v>21150.28</v>
      </c>
      <c r="G99" s="178"/>
      <c r="H99" s="153">
        <f t="shared" si="9"/>
        <v>21150.28</v>
      </c>
    </row>
    <row r="100" spans="1:8" ht="16.5" thickBot="1" x14ac:dyDescent="0.35">
      <c r="A100" s="94">
        <v>549199</v>
      </c>
      <c r="B100" s="95" t="s">
        <v>150</v>
      </c>
      <c r="C100" s="143">
        <v>10000</v>
      </c>
      <c r="D100" s="139"/>
      <c r="E100" s="139">
        <f>SUM(C100:D100)</f>
        <v>10000</v>
      </c>
      <c r="F100" s="175">
        <v>1263.78</v>
      </c>
      <c r="G100" s="178"/>
      <c r="H100" s="153">
        <f t="shared" si="9"/>
        <v>1263.78</v>
      </c>
    </row>
    <row r="101" spans="1:8" ht="16.5" thickBot="1" x14ac:dyDescent="0.35">
      <c r="A101" s="96">
        <v>549</v>
      </c>
      <c r="B101" s="97" t="s">
        <v>50</v>
      </c>
      <c r="C101" s="141">
        <f>SUM(C84:C100)</f>
        <v>4728909</v>
      </c>
      <c r="D101" s="142">
        <f>SUM(D84:D99)</f>
        <v>24992</v>
      </c>
      <c r="E101" s="142">
        <f>SUM(E84:E100)</f>
        <v>4753901</v>
      </c>
      <c r="F101" s="176">
        <f>SUM(F84:F100)</f>
        <v>8048904.4000000013</v>
      </c>
      <c r="G101" s="172">
        <f>SUM(G84:G99)</f>
        <v>51366.61</v>
      </c>
      <c r="H101" s="142">
        <f t="shared" si="9"/>
        <v>8100271.0100000016</v>
      </c>
    </row>
    <row r="102" spans="1:8" ht="15.75" x14ac:dyDescent="0.3">
      <c r="A102" s="76">
        <v>551003</v>
      </c>
      <c r="B102" s="33" t="s">
        <v>151</v>
      </c>
      <c r="C102" s="130">
        <v>150000</v>
      </c>
      <c r="D102" s="135"/>
      <c r="E102" s="135">
        <f>SUM(C102:D102)</f>
        <v>150000</v>
      </c>
      <c r="F102" s="175">
        <v>118205.03</v>
      </c>
      <c r="G102" s="178"/>
      <c r="H102" s="153">
        <f t="shared" si="9"/>
        <v>118205.03</v>
      </c>
    </row>
    <row r="103" spans="1:8" ht="15.75" x14ac:dyDescent="0.3">
      <c r="A103" s="77">
        <v>551101</v>
      </c>
      <c r="B103" s="78" t="s">
        <v>152</v>
      </c>
      <c r="C103" s="132">
        <v>5980000</v>
      </c>
      <c r="D103" s="133"/>
      <c r="E103" s="133">
        <f>SUM(C103:D103)</f>
        <v>5980000</v>
      </c>
      <c r="F103" s="175">
        <v>4899466.1500000004</v>
      </c>
      <c r="G103" s="178"/>
      <c r="H103" s="153">
        <f t="shared" si="9"/>
        <v>4899466.1500000004</v>
      </c>
    </row>
    <row r="104" spans="1:8" ht="16.5" thickBot="1" x14ac:dyDescent="0.35">
      <c r="A104" s="98">
        <v>551102</v>
      </c>
      <c r="B104" s="99" t="s">
        <v>153</v>
      </c>
      <c r="C104" s="138">
        <v>6000000</v>
      </c>
      <c r="D104" s="139"/>
      <c r="E104" s="140">
        <f>SUM(C104:D104)</f>
        <v>6000000</v>
      </c>
      <c r="F104" s="175">
        <v>5102986.22</v>
      </c>
      <c r="G104" s="178"/>
      <c r="H104" s="153">
        <f t="shared" si="9"/>
        <v>5102986.22</v>
      </c>
    </row>
    <row r="105" spans="1:8" ht="16.5" thickBot="1" x14ac:dyDescent="0.35">
      <c r="A105" s="79">
        <v>551</v>
      </c>
      <c r="B105" s="80" t="s">
        <v>154</v>
      </c>
      <c r="C105" s="141">
        <f>SUM(C102:C104)</f>
        <v>12130000</v>
      </c>
      <c r="D105" s="142"/>
      <c r="E105" s="142">
        <f>SUM(E102:E104)</f>
        <v>12130000</v>
      </c>
      <c r="F105" s="176">
        <f>SUM(F102:F104)</f>
        <v>10120657.4</v>
      </c>
      <c r="G105" s="177"/>
      <c r="H105" s="142">
        <f>SUM(H102:H104)</f>
        <v>10120657.4</v>
      </c>
    </row>
    <row r="106" spans="1:8" ht="16.5" thickBot="1" x14ac:dyDescent="0.35">
      <c r="A106" s="83">
        <v>555101</v>
      </c>
      <c r="B106" s="84" t="s">
        <v>155</v>
      </c>
      <c r="C106" s="144"/>
      <c r="D106" s="139"/>
      <c r="E106" s="139"/>
      <c r="F106" s="175"/>
      <c r="G106" s="178"/>
      <c r="H106" s="153"/>
    </row>
    <row r="107" spans="1:8" ht="16.5" thickBot="1" x14ac:dyDescent="0.35">
      <c r="A107" s="79">
        <v>555</v>
      </c>
      <c r="B107" s="80" t="s">
        <v>155</v>
      </c>
      <c r="C107" s="141"/>
      <c r="D107" s="142"/>
      <c r="E107" s="142"/>
      <c r="F107" s="182"/>
      <c r="G107" s="177"/>
      <c r="H107" s="142"/>
    </row>
    <row r="108" spans="1:8" ht="15.75" x14ac:dyDescent="0.3">
      <c r="A108" s="81">
        <v>563001</v>
      </c>
      <c r="B108" s="55" t="s">
        <v>156</v>
      </c>
      <c r="C108" s="130">
        <v>-300000</v>
      </c>
      <c r="D108" s="135"/>
      <c r="E108" s="135">
        <f>SUM(C108:D108)</f>
        <v>-300000</v>
      </c>
      <c r="F108" s="175">
        <v>-358213.99</v>
      </c>
      <c r="G108" s="178"/>
      <c r="H108" s="153">
        <f>SUM(F108:G108)</f>
        <v>-358213.99</v>
      </c>
    </row>
    <row r="109" spans="1:8" ht="16.5" thickBot="1" x14ac:dyDescent="0.35">
      <c r="A109" s="77">
        <v>563005</v>
      </c>
      <c r="B109" s="78" t="s">
        <v>157</v>
      </c>
      <c r="C109" s="138">
        <v>50000</v>
      </c>
      <c r="D109" s="139"/>
      <c r="E109" s="140">
        <f>SUM(C109:D109)</f>
        <v>50000</v>
      </c>
      <c r="F109" s="175">
        <v>54423.53</v>
      </c>
      <c r="G109" s="178"/>
      <c r="H109" s="153">
        <f>SUM(F109:G109)</f>
        <v>54423.53</v>
      </c>
    </row>
    <row r="110" spans="1:8" ht="16.5" thickBot="1" x14ac:dyDescent="0.35">
      <c r="A110" s="79">
        <v>563</v>
      </c>
      <c r="B110" s="80" t="s">
        <v>156</v>
      </c>
      <c r="C110" s="141">
        <f>SUM(C108:C109)</f>
        <v>-250000</v>
      </c>
      <c r="D110" s="142"/>
      <c r="E110" s="142">
        <f>SUM(C110:D110)</f>
        <v>-250000</v>
      </c>
      <c r="F110" s="176">
        <f>SUM(F108:F109)</f>
        <v>-303790.45999999996</v>
      </c>
      <c r="G110" s="177"/>
      <c r="H110" s="142">
        <f>SUM(H108:H109)</f>
        <v>-303790.45999999996</v>
      </c>
    </row>
    <row r="111" spans="1:8" ht="16.5" thickBot="1" x14ac:dyDescent="0.35">
      <c r="A111" s="83">
        <v>571001</v>
      </c>
      <c r="B111" s="84" t="s">
        <v>158</v>
      </c>
      <c r="C111" s="148"/>
      <c r="D111" s="149"/>
      <c r="E111" s="149"/>
      <c r="F111" s="183">
        <v>-2866</v>
      </c>
      <c r="G111" s="184"/>
      <c r="H111" s="149">
        <f>SUM(F111:G111)</f>
        <v>-2866</v>
      </c>
    </row>
    <row r="112" spans="1:8" ht="16.5" thickBot="1" x14ac:dyDescent="0.35">
      <c r="A112" s="85">
        <v>571</v>
      </c>
      <c r="B112" s="86" t="s">
        <v>158</v>
      </c>
      <c r="C112" s="141"/>
      <c r="D112" s="142"/>
      <c r="E112" s="142"/>
      <c r="F112" s="176">
        <f>SUM(F111)</f>
        <v>-2866</v>
      </c>
      <c r="G112" s="177"/>
      <c r="H112" s="142">
        <f>SUM(F112:G112)</f>
        <v>-2866</v>
      </c>
    </row>
    <row r="113" spans="1:8" ht="16.5" thickBot="1" x14ac:dyDescent="0.35">
      <c r="A113" s="100"/>
      <c r="B113" s="101" t="s">
        <v>52</v>
      </c>
      <c r="C113" s="150">
        <f>C17+C22+C28+C29+C58+C65+C71+C73+C75+C77+C80+C83+C101+C105+C107+C110+C112</f>
        <v>102214649</v>
      </c>
      <c r="D113" s="151">
        <f t="shared" ref="D113:E113" si="10">D17+D22+D28+D29+D58+D65+D71+D73+D75+D77+D80+D83+D101+D105+D107+D110</f>
        <v>13370813</v>
      </c>
      <c r="E113" s="151">
        <f t="shared" si="10"/>
        <v>115585462</v>
      </c>
      <c r="F113" s="267">
        <f>F17+F22+F28+F29+F58+F65+F71+F73+F75+F77+F80+F83+F101+F105+F107+F110+F112</f>
        <v>92620606.700000018</v>
      </c>
      <c r="G113" s="184">
        <f t="shared" ref="G113" si="11">G17+G22+G28+G29+G58+G65+G71+G73+G75+G77+G80+G83+G101+G105+G107+G110</f>
        <v>20024549.670000002</v>
      </c>
      <c r="H113" s="149">
        <f>H17+H22+H28+H29+H58+H65+H71+H73+H75+H77+H80+H83+H101+H105+H107+H110+H112</f>
        <v>112645156.37000002</v>
      </c>
    </row>
    <row r="114" spans="1:8" ht="16.5" thickBot="1" x14ac:dyDescent="0.35">
      <c r="A114" s="49"/>
      <c r="B114" s="50"/>
      <c r="C114" s="152"/>
      <c r="D114" s="153"/>
      <c r="E114" s="153"/>
      <c r="F114" s="178"/>
      <c r="G114" s="178"/>
      <c r="H114" s="178"/>
    </row>
    <row r="115" spans="1:8" ht="15.75" x14ac:dyDescent="0.3">
      <c r="A115" s="102">
        <v>601001</v>
      </c>
      <c r="B115" s="103" t="s">
        <v>159</v>
      </c>
      <c r="C115" s="130">
        <v>20000</v>
      </c>
      <c r="D115" s="131"/>
      <c r="E115" s="130">
        <f>SUM(C115:D115)</f>
        <v>20000</v>
      </c>
      <c r="F115" s="185">
        <v>15798.93</v>
      </c>
      <c r="G115" s="166"/>
      <c r="H115" s="167">
        <f>SUM(F115:G115)</f>
        <v>15798.93</v>
      </c>
    </row>
    <row r="116" spans="1:8" ht="15.75" x14ac:dyDescent="0.3">
      <c r="A116" s="104">
        <v>601003</v>
      </c>
      <c r="B116" s="105" t="s">
        <v>160</v>
      </c>
      <c r="C116" s="132"/>
      <c r="D116" s="133"/>
      <c r="E116" s="132"/>
      <c r="F116" s="186"/>
      <c r="G116" s="169"/>
      <c r="H116" s="153"/>
    </row>
    <row r="117" spans="1:8" ht="15.75" x14ac:dyDescent="0.3">
      <c r="A117" s="102">
        <v>601004</v>
      </c>
      <c r="B117" s="103" t="s">
        <v>161</v>
      </c>
      <c r="C117" s="132"/>
      <c r="D117" s="135"/>
      <c r="E117" s="134"/>
      <c r="F117" s="186"/>
      <c r="G117" s="169"/>
      <c r="H117" s="153"/>
    </row>
    <row r="118" spans="1:8" ht="15.75" x14ac:dyDescent="0.3">
      <c r="A118" s="102">
        <v>601005</v>
      </c>
      <c r="B118" s="103" t="s">
        <v>162</v>
      </c>
      <c r="C118" s="134">
        <v>50000</v>
      </c>
      <c r="D118" s="135"/>
      <c r="E118" s="132">
        <f>SUM(C118:D118)</f>
        <v>50000</v>
      </c>
      <c r="F118" s="186">
        <v>50432.2</v>
      </c>
      <c r="G118" s="169"/>
      <c r="H118" s="153">
        <f t="shared" ref="H118:H129" si="12">SUM(F118:G118)</f>
        <v>50432.2</v>
      </c>
    </row>
    <row r="119" spans="1:8" ht="16.5" thickBot="1" x14ac:dyDescent="0.35">
      <c r="A119" s="106">
        <v>601006</v>
      </c>
      <c r="B119" s="107" t="s">
        <v>163</v>
      </c>
      <c r="C119" s="138">
        <v>10000</v>
      </c>
      <c r="D119" s="154"/>
      <c r="E119" s="138">
        <f>SUM(C119:D119)</f>
        <v>10000</v>
      </c>
      <c r="F119" s="186">
        <v>2578.71</v>
      </c>
      <c r="G119" s="169"/>
      <c r="H119" s="153">
        <f t="shared" si="12"/>
        <v>2578.71</v>
      </c>
    </row>
    <row r="120" spans="1:8" ht="16.5" thickBot="1" x14ac:dyDescent="0.35">
      <c r="A120" s="108">
        <v>601</v>
      </c>
      <c r="B120" s="109" t="s">
        <v>53</v>
      </c>
      <c r="C120" s="141">
        <f>SUM(C115:C119)</f>
        <v>80000</v>
      </c>
      <c r="D120" s="142"/>
      <c r="E120" s="141">
        <f>SUM(E115:E119)</f>
        <v>80000</v>
      </c>
      <c r="F120" s="141">
        <f>SUM(F115:F119)</f>
        <v>68809.840000000011</v>
      </c>
      <c r="G120" s="187"/>
      <c r="H120" s="142">
        <f t="shared" si="12"/>
        <v>68809.840000000011</v>
      </c>
    </row>
    <row r="121" spans="1:8" ht="15.75" x14ac:dyDescent="0.3">
      <c r="A121" s="102">
        <v>602001</v>
      </c>
      <c r="B121" s="110" t="s">
        <v>164</v>
      </c>
      <c r="C121" s="147">
        <v>1000000</v>
      </c>
      <c r="D121" s="139"/>
      <c r="E121" s="134">
        <f>SUM(C121:D121)</f>
        <v>1000000</v>
      </c>
      <c r="F121" s="186">
        <v>1299425.5</v>
      </c>
      <c r="G121" s="169"/>
      <c r="H121" s="153">
        <f t="shared" si="12"/>
        <v>1299425.5</v>
      </c>
    </row>
    <row r="122" spans="1:8" ht="15.75" x14ac:dyDescent="0.3">
      <c r="A122" s="102">
        <v>602002</v>
      </c>
      <c r="B122" s="110" t="s">
        <v>165</v>
      </c>
      <c r="C122" s="132">
        <v>45000</v>
      </c>
      <c r="D122" s="133"/>
      <c r="E122" s="132">
        <f>SUM(C122:D122)</f>
        <v>45000</v>
      </c>
      <c r="F122" s="186">
        <v>44628.13</v>
      </c>
      <c r="G122" s="169"/>
      <c r="H122" s="153">
        <f t="shared" si="12"/>
        <v>44628.13</v>
      </c>
    </row>
    <row r="123" spans="1:8" ht="15.75" x14ac:dyDescent="0.3">
      <c r="A123" s="102">
        <v>602003</v>
      </c>
      <c r="B123" s="110" t="s">
        <v>166</v>
      </c>
      <c r="C123" s="132">
        <v>20000</v>
      </c>
      <c r="D123" s="133"/>
      <c r="E123" s="132">
        <f>SUM(C123:D123)</f>
        <v>20000</v>
      </c>
      <c r="F123" s="186">
        <v>20000</v>
      </c>
      <c r="G123" s="169"/>
      <c r="H123" s="153">
        <f t="shared" si="12"/>
        <v>20000</v>
      </c>
    </row>
    <row r="124" spans="1:8" ht="15.75" x14ac:dyDescent="0.3">
      <c r="A124" s="102">
        <v>602010</v>
      </c>
      <c r="B124" s="110" t="s">
        <v>167</v>
      </c>
      <c r="C124" s="132"/>
      <c r="D124" s="133"/>
      <c r="E124" s="132"/>
      <c r="F124" s="186">
        <v>6290.09</v>
      </c>
      <c r="G124" s="169"/>
      <c r="H124" s="153">
        <f t="shared" si="12"/>
        <v>6290.09</v>
      </c>
    </row>
    <row r="125" spans="1:8" ht="15.75" x14ac:dyDescent="0.3">
      <c r="A125" s="102">
        <v>602013</v>
      </c>
      <c r="B125" s="110" t="s">
        <v>168</v>
      </c>
      <c r="C125" s="132">
        <v>150000</v>
      </c>
      <c r="D125" s="133"/>
      <c r="E125" s="132">
        <f>SUM(C125:D125)</f>
        <v>150000</v>
      </c>
      <c r="F125" s="186">
        <v>135840.19</v>
      </c>
      <c r="G125" s="169"/>
      <c r="H125" s="153">
        <f t="shared" si="12"/>
        <v>135840.19</v>
      </c>
    </row>
    <row r="126" spans="1:8" ht="15.75" x14ac:dyDescent="0.3">
      <c r="A126" s="102">
        <v>602030</v>
      </c>
      <c r="B126" s="110" t="s">
        <v>169</v>
      </c>
      <c r="C126" s="132">
        <v>30000</v>
      </c>
      <c r="D126" s="133"/>
      <c r="E126" s="132">
        <f>SUM(C126:D126)</f>
        <v>30000</v>
      </c>
      <c r="F126" s="186">
        <v>26000</v>
      </c>
      <c r="G126" s="169"/>
      <c r="H126" s="153">
        <f t="shared" si="12"/>
        <v>26000</v>
      </c>
    </row>
    <row r="127" spans="1:8" ht="15.75" x14ac:dyDescent="0.3">
      <c r="A127" s="102">
        <v>602088</v>
      </c>
      <c r="B127" s="110" t="s">
        <v>170</v>
      </c>
      <c r="C127" s="132">
        <v>5000</v>
      </c>
      <c r="D127" s="133"/>
      <c r="E127" s="132">
        <f>SUM(C127:D127)</f>
        <v>5000</v>
      </c>
      <c r="F127" s="186">
        <v>4500</v>
      </c>
      <c r="G127" s="169"/>
      <c r="H127" s="153">
        <f t="shared" si="12"/>
        <v>4500</v>
      </c>
    </row>
    <row r="128" spans="1:8" ht="15.75" x14ac:dyDescent="0.3">
      <c r="A128" s="104">
        <v>602101</v>
      </c>
      <c r="B128" s="111" t="s">
        <v>171</v>
      </c>
      <c r="C128" s="132"/>
      <c r="D128" s="133"/>
      <c r="E128" s="155"/>
      <c r="F128" s="186">
        <v>672.83</v>
      </c>
      <c r="G128" s="169"/>
      <c r="H128" s="153">
        <f t="shared" si="12"/>
        <v>672.83</v>
      </c>
    </row>
    <row r="129" spans="1:8" ht="16.5" thickBot="1" x14ac:dyDescent="0.35">
      <c r="A129" s="106">
        <v>602666</v>
      </c>
      <c r="B129" s="112" t="s">
        <v>172</v>
      </c>
      <c r="C129" s="143"/>
      <c r="D129" s="139"/>
      <c r="E129" s="155"/>
      <c r="F129" s="186"/>
      <c r="G129" s="169"/>
      <c r="H129" s="153">
        <f t="shared" si="12"/>
        <v>0</v>
      </c>
    </row>
    <row r="130" spans="1:8" ht="16.5" thickBot="1" x14ac:dyDescent="0.35">
      <c r="A130" s="108">
        <v>602</v>
      </c>
      <c r="B130" s="109" t="s">
        <v>54</v>
      </c>
      <c r="C130" s="141">
        <f>SUM(C121:C129)</f>
        <v>1250000</v>
      </c>
      <c r="D130" s="142"/>
      <c r="E130" s="141">
        <f>SUM(E121:E129)</f>
        <v>1250000</v>
      </c>
      <c r="F130" s="141">
        <f>SUM(F121:F129)</f>
        <v>1537356.74</v>
      </c>
      <c r="G130" s="187"/>
      <c r="H130" s="142">
        <f>SUM(H121:H129)</f>
        <v>1537356.74</v>
      </c>
    </row>
    <row r="131" spans="1:8" ht="16.5" thickBot="1" x14ac:dyDescent="0.35">
      <c r="A131" s="106">
        <v>644001</v>
      </c>
      <c r="B131" s="112" t="s">
        <v>173</v>
      </c>
      <c r="C131" s="144">
        <v>3500000</v>
      </c>
      <c r="D131" s="139"/>
      <c r="E131" s="143">
        <f>SUM(C131:D131)</f>
        <v>3500000</v>
      </c>
      <c r="F131" s="186">
        <v>3470591</v>
      </c>
      <c r="G131" s="169"/>
      <c r="H131" s="153">
        <f>SUM(F131:G131)</f>
        <v>3470591</v>
      </c>
    </row>
    <row r="132" spans="1:8" ht="16.5" thickBot="1" x14ac:dyDescent="0.35">
      <c r="A132" s="108">
        <v>644</v>
      </c>
      <c r="B132" s="109" t="s">
        <v>55</v>
      </c>
      <c r="C132" s="141">
        <f>SUM(C131)</f>
        <v>3500000</v>
      </c>
      <c r="D132" s="142"/>
      <c r="E132" s="141">
        <f>SUM(C132:D132)</f>
        <v>3500000</v>
      </c>
      <c r="F132" s="141">
        <f>SUM(F131)</f>
        <v>3470591</v>
      </c>
      <c r="G132" s="173"/>
      <c r="H132" s="142">
        <f>SUM(F132:G132)</f>
        <v>3470591</v>
      </c>
    </row>
    <row r="133" spans="1:8" ht="16.5" thickBot="1" x14ac:dyDescent="0.35">
      <c r="A133" s="106">
        <v>645001</v>
      </c>
      <c r="B133" s="112" t="s">
        <v>56</v>
      </c>
      <c r="C133" s="144">
        <v>15000</v>
      </c>
      <c r="D133" s="139"/>
      <c r="E133" s="143">
        <f>SUM(C133:D133)</f>
        <v>15000</v>
      </c>
      <c r="F133" s="186">
        <v>17707.02</v>
      </c>
      <c r="G133" s="169">
        <v>4.5</v>
      </c>
      <c r="H133" s="153">
        <f>SUM(F133:G133)</f>
        <v>17711.52</v>
      </c>
    </row>
    <row r="134" spans="1:8" ht="16.5" thickBot="1" x14ac:dyDescent="0.35">
      <c r="A134" s="108">
        <v>645</v>
      </c>
      <c r="B134" s="109" t="s">
        <v>56</v>
      </c>
      <c r="C134" s="141">
        <f>SUM(C133)</f>
        <v>15000</v>
      </c>
      <c r="D134" s="142"/>
      <c r="E134" s="141">
        <f>SUM(E133)</f>
        <v>15000</v>
      </c>
      <c r="F134" s="141">
        <f>SUM(F133)</f>
        <v>17707.02</v>
      </c>
      <c r="G134" s="173">
        <f>SUM(G133)</f>
        <v>4.5</v>
      </c>
      <c r="H134" s="142">
        <f>SUM(H133)</f>
        <v>17711.52</v>
      </c>
    </row>
    <row r="135" spans="1:8" ht="15.75" x14ac:dyDescent="0.3">
      <c r="A135" s="104">
        <v>648002</v>
      </c>
      <c r="B135" s="111" t="s">
        <v>174</v>
      </c>
      <c r="C135" s="147">
        <v>3000000</v>
      </c>
      <c r="D135" s="139"/>
      <c r="E135" s="134">
        <f>SUM(C135:D135)</f>
        <v>3000000</v>
      </c>
      <c r="F135" s="186">
        <v>1862839</v>
      </c>
      <c r="G135" s="169"/>
      <c r="H135" s="153">
        <f>SUM(F135:G135)</f>
        <v>1862839</v>
      </c>
    </row>
    <row r="136" spans="1:8" ht="15.75" x14ac:dyDescent="0.3">
      <c r="A136" s="104">
        <v>648004</v>
      </c>
      <c r="B136" s="111" t="s">
        <v>175</v>
      </c>
      <c r="C136" s="132">
        <v>1050000</v>
      </c>
      <c r="D136" s="133"/>
      <c r="E136" s="132">
        <f>SUM(C136:D136)</f>
        <v>1050000</v>
      </c>
      <c r="F136" s="186">
        <v>1045730</v>
      </c>
      <c r="G136" s="169"/>
      <c r="H136" s="153">
        <f>SUM(F136:G136)</f>
        <v>1045730</v>
      </c>
    </row>
    <row r="137" spans="1:8" ht="16.5" thickBot="1" x14ac:dyDescent="0.35">
      <c r="A137" s="106">
        <v>648091</v>
      </c>
      <c r="B137" s="112" t="s">
        <v>176</v>
      </c>
      <c r="C137" s="138">
        <v>6579459</v>
      </c>
      <c r="D137" s="139"/>
      <c r="E137" s="155">
        <f>SUM(C137:D137)</f>
        <v>6579459</v>
      </c>
      <c r="F137" s="186"/>
      <c r="G137" s="169"/>
      <c r="H137" s="153"/>
    </row>
    <row r="138" spans="1:8" ht="16.5" thickBot="1" x14ac:dyDescent="0.35">
      <c r="A138" s="108">
        <v>648</v>
      </c>
      <c r="B138" s="109" t="s">
        <v>177</v>
      </c>
      <c r="C138" s="141">
        <f>SUM(C135:C137)</f>
        <v>10629459</v>
      </c>
      <c r="D138" s="142"/>
      <c r="E138" s="141">
        <f>SUM(E135:E137)</f>
        <v>10629459</v>
      </c>
      <c r="F138" s="141">
        <f>SUM(F135:F137)</f>
        <v>2908569</v>
      </c>
      <c r="G138" s="173"/>
      <c r="H138" s="142">
        <f>SUM(H135:H137)</f>
        <v>2908569</v>
      </c>
    </row>
    <row r="139" spans="1:8" ht="15.75" x14ac:dyDescent="0.3">
      <c r="A139" s="113">
        <v>649001</v>
      </c>
      <c r="B139" s="114" t="s">
        <v>178</v>
      </c>
      <c r="C139" s="156"/>
      <c r="D139" s="157"/>
      <c r="E139" s="156"/>
      <c r="F139" s="156">
        <v>1032933.45</v>
      </c>
      <c r="G139" s="188"/>
      <c r="H139" s="157">
        <f>SUM(F139:G139)</f>
        <v>1032933.45</v>
      </c>
    </row>
    <row r="140" spans="1:8" ht="15.75" x14ac:dyDescent="0.3">
      <c r="A140" s="102">
        <v>649004</v>
      </c>
      <c r="B140" s="110" t="s">
        <v>136</v>
      </c>
      <c r="C140" s="143"/>
      <c r="D140" s="139"/>
      <c r="E140" s="134"/>
      <c r="F140" s="186">
        <v>2.08</v>
      </c>
      <c r="G140" s="169"/>
      <c r="H140" s="153">
        <f>SUM(F140:G140)</f>
        <v>2.08</v>
      </c>
    </row>
    <row r="141" spans="1:8" ht="15.75" x14ac:dyDescent="0.3">
      <c r="A141" s="104">
        <v>649005</v>
      </c>
      <c r="B141" s="111" t="s">
        <v>179</v>
      </c>
      <c r="C141" s="132"/>
      <c r="D141" s="133"/>
      <c r="E141" s="132"/>
      <c r="F141" s="186"/>
      <c r="G141" s="169"/>
      <c r="H141" s="153"/>
    </row>
    <row r="142" spans="1:8" ht="15.75" x14ac:dyDescent="0.3">
      <c r="A142" s="104">
        <v>649008</v>
      </c>
      <c r="B142" s="111" t="s">
        <v>180</v>
      </c>
      <c r="C142" s="132"/>
      <c r="D142" s="133"/>
      <c r="E142" s="132"/>
      <c r="F142" s="186">
        <v>41322.199999999997</v>
      </c>
      <c r="G142" s="169"/>
      <c r="H142" s="153">
        <f>SUM(F142:G142)</f>
        <v>41322.199999999997</v>
      </c>
    </row>
    <row r="143" spans="1:8" ht="15.75" x14ac:dyDescent="0.3">
      <c r="A143" s="104">
        <v>649111</v>
      </c>
      <c r="B143" s="111" t="s">
        <v>181</v>
      </c>
      <c r="C143" s="132">
        <v>6000000</v>
      </c>
      <c r="D143" s="133"/>
      <c r="E143" s="132">
        <f>SUM(C143:D143)</f>
        <v>6000000</v>
      </c>
      <c r="F143" s="186">
        <v>5102986.22</v>
      </c>
      <c r="G143" s="169"/>
      <c r="H143" s="153">
        <f>SUM(F143:G143)</f>
        <v>5102986.22</v>
      </c>
    </row>
    <row r="144" spans="1:8" ht="16.5" thickBot="1" x14ac:dyDescent="0.35">
      <c r="A144" s="106">
        <v>649121</v>
      </c>
      <c r="B144" s="112" t="s">
        <v>182</v>
      </c>
      <c r="C144" s="138"/>
      <c r="D144" s="139"/>
      <c r="E144" s="143"/>
      <c r="F144" s="186"/>
      <c r="G144" s="169"/>
      <c r="H144" s="153"/>
    </row>
    <row r="145" spans="1:8" ht="16.5" thickBot="1" x14ac:dyDescent="0.35">
      <c r="A145" s="108">
        <v>649</v>
      </c>
      <c r="B145" s="109" t="s">
        <v>183</v>
      </c>
      <c r="C145" s="141">
        <f>SUM(C140:C144)</f>
        <v>6000000</v>
      </c>
      <c r="D145" s="142"/>
      <c r="E145" s="141">
        <f>SUM(E140:E144)</f>
        <v>6000000</v>
      </c>
      <c r="F145" s="141">
        <f>SUM(F139:F144)</f>
        <v>6177243.9499999993</v>
      </c>
      <c r="G145" s="187"/>
      <c r="H145" s="142">
        <f>SUM(H139:H144)</f>
        <v>6177243.9499999993</v>
      </c>
    </row>
    <row r="146" spans="1:8" ht="16.5" thickBot="1" x14ac:dyDescent="0.35">
      <c r="A146" s="115">
        <v>682002</v>
      </c>
      <c r="B146" s="116" t="s">
        <v>184</v>
      </c>
      <c r="C146" s="158"/>
      <c r="D146" s="159"/>
      <c r="E146" s="158"/>
      <c r="F146" s="158">
        <v>50000</v>
      </c>
      <c r="G146" s="189"/>
      <c r="H146" s="159">
        <f>SUM(F146:G146)</f>
        <v>50000</v>
      </c>
    </row>
    <row r="147" spans="1:8" ht="16.5" thickBot="1" x14ac:dyDescent="0.35">
      <c r="A147" s="108">
        <v>682</v>
      </c>
      <c r="B147" s="109" t="s">
        <v>185</v>
      </c>
      <c r="C147" s="141"/>
      <c r="D147" s="142"/>
      <c r="E147" s="141"/>
      <c r="F147" s="141">
        <f>SUM(F146)</f>
        <v>50000</v>
      </c>
      <c r="G147" s="187"/>
      <c r="H147" s="142">
        <f>SUM(F147:G147)</f>
        <v>50000</v>
      </c>
    </row>
    <row r="148" spans="1:8" ht="15.75" x14ac:dyDescent="0.3">
      <c r="A148" s="102">
        <v>691021</v>
      </c>
      <c r="B148" s="110" t="s">
        <v>186</v>
      </c>
      <c r="C148" s="143"/>
      <c r="D148" s="135">
        <v>13370813</v>
      </c>
      <c r="E148" s="134">
        <f>SUM(C148:D148)</f>
        <v>13370813</v>
      </c>
      <c r="F148" s="186"/>
      <c r="G148" s="169"/>
      <c r="H148" s="153"/>
    </row>
    <row r="149" spans="1:8" ht="15.75" x14ac:dyDescent="0.3">
      <c r="A149" s="104">
        <v>691222</v>
      </c>
      <c r="B149" s="111" t="s">
        <v>187</v>
      </c>
      <c r="C149" s="132">
        <v>80740190</v>
      </c>
      <c r="D149" s="135"/>
      <c r="E149" s="134">
        <f>SUM(C149:D149)</f>
        <v>80740190</v>
      </c>
      <c r="F149" s="186">
        <v>78617482</v>
      </c>
      <c r="G149" s="169">
        <v>20024545.170000002</v>
      </c>
      <c r="H149" s="153">
        <f>SUM(F149:G149)</f>
        <v>98642027.170000002</v>
      </c>
    </row>
    <row r="150" spans="1:8" ht="15.75" x14ac:dyDescent="0.3">
      <c r="A150" s="104"/>
      <c r="B150" s="111" t="s">
        <v>188</v>
      </c>
      <c r="C150" s="132"/>
      <c r="D150" s="133"/>
      <c r="E150" s="132"/>
      <c r="F150" s="186"/>
      <c r="G150" s="169"/>
      <c r="H150" s="153"/>
    </row>
    <row r="151" spans="1:8" ht="15.75" x14ac:dyDescent="0.3">
      <c r="A151" s="104"/>
      <c r="B151" s="111" t="s">
        <v>189</v>
      </c>
      <c r="C151" s="132"/>
      <c r="D151" s="133"/>
      <c r="E151" s="132"/>
      <c r="F151" s="186"/>
      <c r="G151" s="169"/>
      <c r="H151" s="153"/>
    </row>
    <row r="152" spans="1:8" ht="15.75" x14ac:dyDescent="0.3">
      <c r="A152" s="102"/>
      <c r="B152" s="110" t="s">
        <v>190</v>
      </c>
      <c r="C152" s="132"/>
      <c r="D152" s="133"/>
      <c r="E152" s="132"/>
      <c r="F152" s="186"/>
      <c r="G152" s="169"/>
      <c r="H152" s="153"/>
    </row>
    <row r="153" spans="1:8" ht="15.75" x14ac:dyDescent="0.3">
      <c r="A153" s="104"/>
      <c r="B153" s="111" t="s">
        <v>191</v>
      </c>
      <c r="C153" s="132"/>
      <c r="D153" s="133"/>
      <c r="E153" s="132"/>
      <c r="F153" s="186"/>
      <c r="G153" s="169"/>
      <c r="H153" s="153"/>
    </row>
    <row r="154" spans="1:8" ht="15.75" x14ac:dyDescent="0.3">
      <c r="A154" s="104"/>
      <c r="B154" s="111" t="s">
        <v>192</v>
      </c>
      <c r="C154" s="132"/>
      <c r="D154" s="133"/>
      <c r="E154" s="132"/>
      <c r="F154" s="186"/>
      <c r="G154" s="169"/>
      <c r="H154" s="153"/>
    </row>
    <row r="155" spans="1:8" ht="16.5" thickBot="1" x14ac:dyDescent="0.35">
      <c r="A155" s="106"/>
      <c r="B155" s="112" t="s">
        <v>193</v>
      </c>
      <c r="C155" s="138"/>
      <c r="D155" s="154"/>
      <c r="E155" s="160"/>
      <c r="F155" s="186"/>
      <c r="G155" s="169"/>
      <c r="H155" s="153"/>
    </row>
    <row r="156" spans="1:8" ht="16.5" thickBot="1" x14ac:dyDescent="0.35">
      <c r="A156" s="108">
        <v>691</v>
      </c>
      <c r="B156" s="109" t="s">
        <v>194</v>
      </c>
      <c r="C156" s="141">
        <f>SUM(C148:C155)</f>
        <v>80740190</v>
      </c>
      <c r="D156" s="142">
        <f>SUM(D148:D155)</f>
        <v>13370813</v>
      </c>
      <c r="E156" s="141">
        <f>SUM(E148:E155)</f>
        <v>94111003</v>
      </c>
      <c r="F156" s="141">
        <f>SUM(F148:F155)</f>
        <v>78617482</v>
      </c>
      <c r="G156" s="173">
        <f>SUM(G149:G155)</f>
        <v>20024545.170000002</v>
      </c>
      <c r="H156" s="142">
        <f>SUM(H148:H155)</f>
        <v>98642027.170000002</v>
      </c>
    </row>
    <row r="157" spans="1:8" ht="16.5" thickBot="1" x14ac:dyDescent="0.35">
      <c r="A157" s="117"/>
      <c r="B157" s="118" t="s">
        <v>60</v>
      </c>
      <c r="C157" s="150">
        <f t="shared" ref="C157:E157" si="13">C120+C130+C132+C134+C138+C145+C156</f>
        <v>102214649</v>
      </c>
      <c r="D157" s="151">
        <f t="shared" si="13"/>
        <v>13370813</v>
      </c>
      <c r="E157" s="150">
        <f t="shared" si="13"/>
        <v>115585462</v>
      </c>
      <c r="F157" s="148">
        <f>F120+F130+F132+F134+F138+F145+F147+F156</f>
        <v>92847759.549999997</v>
      </c>
      <c r="G157" s="268">
        <f>G120+G130+G132+G134+G138+G145+G156</f>
        <v>20024549.670000002</v>
      </c>
      <c r="H157" s="149">
        <f>H120+H130+H132+H134+H138+H145+H147+H156</f>
        <v>112872309.22</v>
      </c>
    </row>
    <row r="158" spans="1:8" ht="16.5" thickBot="1" x14ac:dyDescent="0.35">
      <c r="A158" s="119"/>
      <c r="B158" s="120" t="s">
        <v>195</v>
      </c>
      <c r="C158" s="161">
        <f>C157-C113</f>
        <v>0</v>
      </c>
      <c r="D158" s="162">
        <f>D157-D113</f>
        <v>0</v>
      </c>
      <c r="E158" s="161">
        <f t="shared" ref="E158" si="14">E157-E113</f>
        <v>0</v>
      </c>
      <c r="F158" s="269">
        <f>F157-F113</f>
        <v>227152.84999997914</v>
      </c>
      <c r="G158" s="270">
        <f>G157-G113</f>
        <v>0</v>
      </c>
      <c r="H158" s="271">
        <f>H157-H113</f>
        <v>227152.84999997914</v>
      </c>
    </row>
    <row r="159" spans="1:8" ht="15.75" thickBot="1" x14ac:dyDescent="0.3"/>
    <row r="160" spans="1:8" ht="15.75" x14ac:dyDescent="0.3">
      <c r="A160" s="121" t="s">
        <v>234</v>
      </c>
      <c r="B160" s="122" t="s">
        <v>196</v>
      </c>
    </row>
    <row r="161" spans="1:2" ht="15.75" x14ac:dyDescent="0.3">
      <c r="A161" s="123" t="s">
        <v>36</v>
      </c>
      <c r="B161" s="124" t="s">
        <v>197</v>
      </c>
    </row>
    <row r="162" spans="1:2" ht="15.75" x14ac:dyDescent="0.3">
      <c r="A162" s="123" t="s">
        <v>235</v>
      </c>
      <c r="B162" s="124" t="s">
        <v>198</v>
      </c>
    </row>
    <row r="163" spans="1:2" ht="16.5" thickBot="1" x14ac:dyDescent="0.35">
      <c r="A163" s="125" t="s">
        <v>199</v>
      </c>
      <c r="B163" s="126" t="s">
        <v>200</v>
      </c>
    </row>
    <row r="164" spans="1:2" ht="16.5" thickBot="1" x14ac:dyDescent="0.35">
      <c r="A164" s="125" t="s">
        <v>237</v>
      </c>
      <c r="B164" s="126" t="s">
        <v>236</v>
      </c>
    </row>
  </sheetData>
  <mergeCells count="2">
    <mergeCell ref="C5:E5"/>
    <mergeCell ref="F5:H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E1E8-3EEF-4F13-B22F-BF0CC87B920F}">
  <dimension ref="A1:J65"/>
  <sheetViews>
    <sheetView tabSelected="1" workbookViewId="0">
      <selection activeCell="L8" sqref="L8"/>
    </sheetView>
  </sheetViews>
  <sheetFormatPr defaultRowHeight="15" x14ac:dyDescent="0.25"/>
  <cols>
    <col min="1" max="1" width="11.5703125" customWidth="1"/>
    <col min="2" max="2" width="48.5703125" customWidth="1"/>
    <col min="3" max="3" width="16" customWidth="1"/>
    <col min="4" max="4" width="13.5703125" customWidth="1"/>
    <col min="5" max="5" width="15.85546875" customWidth="1"/>
    <col min="6" max="6" width="17.7109375" customWidth="1"/>
    <col min="7" max="7" width="22.42578125" customWidth="1"/>
    <col min="8" max="8" width="19.42578125" customWidth="1"/>
    <col min="9" max="9" width="24.140625" customWidth="1"/>
    <col min="10" max="10" width="19.28515625" customWidth="1"/>
  </cols>
  <sheetData>
    <row r="1" spans="1:10" ht="19.5" thickBot="1" x14ac:dyDescent="0.35">
      <c r="A1" s="192" t="s">
        <v>238</v>
      </c>
    </row>
    <row r="2" spans="1:10" ht="15.75" thickBot="1" x14ac:dyDescent="0.3">
      <c r="C2" s="245" t="s">
        <v>212</v>
      </c>
      <c r="D2" s="244" t="s">
        <v>209</v>
      </c>
      <c r="E2" s="245" t="s">
        <v>210</v>
      </c>
      <c r="F2" s="246" t="s">
        <v>211</v>
      </c>
      <c r="G2" s="245" t="s">
        <v>230</v>
      </c>
      <c r="H2" s="247" t="s">
        <v>231</v>
      </c>
    </row>
    <row r="3" spans="1:10" ht="16.5" thickBot="1" x14ac:dyDescent="0.35">
      <c r="A3" s="28" t="s">
        <v>33</v>
      </c>
      <c r="B3" s="29" t="s">
        <v>34</v>
      </c>
      <c r="C3" s="193">
        <v>2200</v>
      </c>
      <c r="D3" s="194">
        <v>2201</v>
      </c>
      <c r="E3" s="194">
        <v>2202</v>
      </c>
      <c r="F3" s="194">
        <v>2203</v>
      </c>
      <c r="G3" s="195">
        <v>2204</v>
      </c>
      <c r="H3" s="196">
        <v>2205</v>
      </c>
      <c r="I3" s="30" t="s">
        <v>239</v>
      </c>
      <c r="J3" s="30" t="s">
        <v>208</v>
      </c>
    </row>
    <row r="4" spans="1:10" ht="15.75" x14ac:dyDescent="0.3">
      <c r="A4" s="76">
        <v>501003</v>
      </c>
      <c r="B4" s="33" t="s">
        <v>66</v>
      </c>
      <c r="C4" s="198"/>
      <c r="D4" s="199"/>
      <c r="E4" s="199"/>
      <c r="F4" s="199"/>
      <c r="G4" s="200"/>
      <c r="H4" s="201"/>
      <c r="I4" s="135"/>
      <c r="J4" s="202"/>
    </row>
    <row r="5" spans="1:10" ht="15.75" x14ac:dyDescent="0.3">
      <c r="A5" s="76">
        <v>501004</v>
      </c>
      <c r="B5" s="33" t="s">
        <v>67</v>
      </c>
      <c r="C5" s="203"/>
      <c r="D5" s="204"/>
      <c r="E5" s="204"/>
      <c r="F5" s="204"/>
      <c r="G5" s="205"/>
      <c r="H5" s="206"/>
      <c r="I5" s="133"/>
      <c r="J5" s="207"/>
    </row>
    <row r="6" spans="1:10" ht="15.75" x14ac:dyDescent="0.3">
      <c r="A6" s="76">
        <v>501005</v>
      </c>
      <c r="B6" s="33" t="s">
        <v>68</v>
      </c>
      <c r="C6" s="203"/>
      <c r="D6" s="204"/>
      <c r="E6" s="204"/>
      <c r="F6" s="204"/>
      <c r="G6" s="205"/>
      <c r="H6" s="206"/>
      <c r="I6" s="133"/>
      <c r="J6" s="207"/>
    </row>
    <row r="7" spans="1:10" ht="15.75" x14ac:dyDescent="0.3">
      <c r="A7" s="76">
        <v>501006</v>
      </c>
      <c r="B7" s="33" t="s">
        <v>69</v>
      </c>
      <c r="C7" s="203">
        <v>20000</v>
      </c>
      <c r="D7" s="204"/>
      <c r="E7" s="204"/>
      <c r="F7" s="204"/>
      <c r="G7" s="205"/>
      <c r="H7" s="206"/>
      <c r="I7" s="133">
        <f>SUM(C7:H7)</f>
        <v>20000</v>
      </c>
      <c r="J7" s="207">
        <v>26491.360000000001</v>
      </c>
    </row>
    <row r="8" spans="1:10" ht="15.75" x14ac:dyDescent="0.3">
      <c r="A8" s="76">
        <v>501008</v>
      </c>
      <c r="B8" s="33" t="s">
        <v>70</v>
      </c>
      <c r="C8" s="203"/>
      <c r="D8" s="204"/>
      <c r="E8" s="204"/>
      <c r="F8" s="204">
        <v>5000</v>
      </c>
      <c r="G8" s="205"/>
      <c r="H8" s="206"/>
      <c r="I8" s="133">
        <f>SUM(C8:H8)</f>
        <v>5000</v>
      </c>
      <c r="J8" s="207">
        <v>8445.3799999999992</v>
      </c>
    </row>
    <row r="9" spans="1:10" ht="15.75" x14ac:dyDescent="0.3">
      <c r="A9" s="76">
        <v>501009</v>
      </c>
      <c r="B9" s="33" t="s">
        <v>71</v>
      </c>
      <c r="C9" s="203"/>
      <c r="D9" s="204"/>
      <c r="E9" s="204"/>
      <c r="F9" s="204"/>
      <c r="G9" s="205"/>
      <c r="H9" s="206"/>
      <c r="I9" s="133"/>
      <c r="J9" s="207"/>
    </row>
    <row r="10" spans="1:10" ht="15.75" x14ac:dyDescent="0.3">
      <c r="A10" s="76">
        <v>501015</v>
      </c>
      <c r="B10" s="33" t="s">
        <v>73</v>
      </c>
      <c r="C10" s="203"/>
      <c r="D10" s="204"/>
      <c r="E10" s="204"/>
      <c r="F10" s="204"/>
      <c r="G10" s="205"/>
      <c r="H10" s="206"/>
      <c r="I10" s="133"/>
      <c r="J10" s="207"/>
    </row>
    <row r="11" spans="1:10" ht="15.75" x14ac:dyDescent="0.3">
      <c r="A11" s="76">
        <v>501099</v>
      </c>
      <c r="B11" s="33" t="s">
        <v>74</v>
      </c>
      <c r="C11" s="203"/>
      <c r="D11" s="204"/>
      <c r="E11" s="204"/>
      <c r="F11" s="204"/>
      <c r="G11" s="205"/>
      <c r="H11" s="206"/>
      <c r="I11" s="133"/>
      <c r="J11" s="207"/>
    </row>
    <row r="12" spans="1:10" ht="15.75" x14ac:dyDescent="0.3">
      <c r="A12" s="76">
        <v>501103</v>
      </c>
      <c r="B12" s="33" t="s">
        <v>205</v>
      </c>
      <c r="C12" s="203"/>
      <c r="D12" s="204"/>
      <c r="E12" s="204"/>
      <c r="F12" s="204"/>
      <c r="G12" s="205"/>
      <c r="H12" s="206"/>
      <c r="I12" s="133"/>
      <c r="J12" s="207"/>
    </row>
    <row r="13" spans="1:10" ht="16.5" thickBot="1" x14ac:dyDescent="0.35">
      <c r="A13" s="77">
        <v>501199</v>
      </c>
      <c r="B13" s="78" t="s">
        <v>75</v>
      </c>
      <c r="C13" s="208"/>
      <c r="D13" s="209"/>
      <c r="E13" s="209"/>
      <c r="F13" s="209"/>
      <c r="G13" s="210"/>
      <c r="H13" s="211"/>
      <c r="I13" s="140"/>
      <c r="J13" s="212"/>
    </row>
    <row r="14" spans="1:10" ht="16.5" thickBot="1" x14ac:dyDescent="0.35">
      <c r="A14" s="79">
        <v>501</v>
      </c>
      <c r="B14" s="80" t="s">
        <v>76</v>
      </c>
      <c r="C14" s="213">
        <f>SUM(C4:C13)</f>
        <v>20000</v>
      </c>
      <c r="D14" s="214">
        <f>SUM(D4:D13)</f>
        <v>0</v>
      </c>
      <c r="E14" s="214">
        <v>0</v>
      </c>
      <c r="F14" s="214">
        <f>SUM(F4:F13)</f>
        <v>5000</v>
      </c>
      <c r="G14" s="214">
        <f>SUM(G4:G13)</f>
        <v>0</v>
      </c>
      <c r="H14" s="173">
        <f>SUM(H4:H13)</f>
        <v>0</v>
      </c>
      <c r="I14" s="142">
        <f>SUM(C14:H14)</f>
        <v>25000</v>
      </c>
      <c r="J14" s="142">
        <f>SUM(J4:J13)</f>
        <v>34936.74</v>
      </c>
    </row>
    <row r="15" spans="1:10" ht="15.75" x14ac:dyDescent="0.3">
      <c r="A15" s="81">
        <v>511002</v>
      </c>
      <c r="B15" s="55" t="s">
        <v>77</v>
      </c>
      <c r="C15" s="198"/>
      <c r="D15" s="199"/>
      <c r="E15" s="199"/>
      <c r="F15" s="199"/>
      <c r="G15" s="200"/>
      <c r="H15" s="201"/>
      <c r="I15" s="135"/>
      <c r="J15" s="202"/>
    </row>
    <row r="16" spans="1:10" ht="15.75" x14ac:dyDescent="0.3">
      <c r="A16" s="82">
        <v>511004</v>
      </c>
      <c r="B16" s="38" t="s">
        <v>78</v>
      </c>
      <c r="C16" s="203"/>
      <c r="D16" s="204"/>
      <c r="E16" s="204"/>
      <c r="F16" s="204"/>
      <c r="G16" s="205"/>
      <c r="H16" s="206"/>
      <c r="I16" s="133"/>
      <c r="J16" s="207"/>
    </row>
    <row r="17" spans="1:10" ht="15.75" x14ac:dyDescent="0.3">
      <c r="A17" s="82">
        <v>511099</v>
      </c>
      <c r="B17" s="38" t="s">
        <v>79</v>
      </c>
      <c r="C17" s="203"/>
      <c r="D17" s="204"/>
      <c r="E17" s="204"/>
      <c r="F17" s="204"/>
      <c r="G17" s="205"/>
      <c r="H17" s="206"/>
      <c r="I17" s="133"/>
      <c r="J17" s="207"/>
    </row>
    <row r="18" spans="1:10" ht="16.5" thickBot="1" x14ac:dyDescent="0.35">
      <c r="A18" s="77">
        <v>511199</v>
      </c>
      <c r="B18" s="78" t="s">
        <v>80</v>
      </c>
      <c r="C18" s="208"/>
      <c r="D18" s="209"/>
      <c r="E18" s="209"/>
      <c r="F18" s="209"/>
      <c r="G18" s="210"/>
      <c r="H18" s="211"/>
      <c r="I18" s="140"/>
      <c r="J18" s="212"/>
    </row>
    <row r="19" spans="1:10" ht="16.5" thickBot="1" x14ac:dyDescent="0.35">
      <c r="A19" s="79">
        <v>511</v>
      </c>
      <c r="B19" s="80" t="s">
        <v>81</v>
      </c>
      <c r="C19" s="213"/>
      <c r="D19" s="214">
        <v>0</v>
      </c>
      <c r="E19" s="214">
        <v>0</v>
      </c>
      <c r="F19" s="214">
        <v>0</v>
      </c>
      <c r="G19" s="214">
        <v>0</v>
      </c>
      <c r="H19" s="173">
        <v>0</v>
      </c>
      <c r="I19" s="142">
        <v>0</v>
      </c>
      <c r="J19" s="142">
        <v>0</v>
      </c>
    </row>
    <row r="20" spans="1:10" ht="15.75" x14ac:dyDescent="0.3">
      <c r="A20" s="81">
        <v>512001</v>
      </c>
      <c r="B20" s="55" t="s">
        <v>82</v>
      </c>
      <c r="C20" s="198">
        <v>120000</v>
      </c>
      <c r="D20" s="199"/>
      <c r="E20" s="199"/>
      <c r="F20" s="199">
        <v>95000</v>
      </c>
      <c r="G20" s="200">
        <v>275148</v>
      </c>
      <c r="H20" s="201">
        <v>233994</v>
      </c>
      <c r="I20" s="135">
        <f>SUM(C20:H20)</f>
        <v>724142</v>
      </c>
      <c r="J20" s="202">
        <v>892519.85</v>
      </c>
    </row>
    <row r="21" spans="1:10" ht="15.75" x14ac:dyDescent="0.3">
      <c r="A21" s="76">
        <v>512002</v>
      </c>
      <c r="B21" s="33" t="s">
        <v>83</v>
      </c>
      <c r="C21" s="203">
        <v>20000</v>
      </c>
      <c r="D21" s="204"/>
      <c r="E21" s="204"/>
      <c r="F21" s="204"/>
      <c r="G21" s="205">
        <v>10000</v>
      </c>
      <c r="H21" s="206"/>
      <c r="I21" s="133">
        <f>SUM(C21:H21)</f>
        <v>30000</v>
      </c>
      <c r="J21" s="207">
        <v>30853</v>
      </c>
    </row>
    <row r="22" spans="1:10" ht="15.75" x14ac:dyDescent="0.3">
      <c r="A22" s="76">
        <v>512003</v>
      </c>
      <c r="B22" s="33" t="s">
        <v>84</v>
      </c>
      <c r="C22" s="203"/>
      <c r="D22" s="204"/>
      <c r="E22" s="204"/>
      <c r="F22" s="204"/>
      <c r="G22" s="205"/>
      <c r="H22" s="206"/>
      <c r="I22" s="133"/>
      <c r="J22" s="207"/>
    </row>
    <row r="23" spans="1:10" ht="16.5" thickBot="1" x14ac:dyDescent="0.35">
      <c r="A23" s="82">
        <v>512006</v>
      </c>
      <c r="B23" s="38" t="s">
        <v>86</v>
      </c>
      <c r="C23" s="208"/>
      <c r="D23" s="209"/>
      <c r="E23" s="209"/>
      <c r="F23" s="209"/>
      <c r="G23" s="210"/>
      <c r="H23" s="211"/>
      <c r="I23" s="140">
        <f>SUM(C23:H23)</f>
        <v>0</v>
      </c>
      <c r="J23" s="212">
        <f>SUM(D23:I23)</f>
        <v>0</v>
      </c>
    </row>
    <row r="24" spans="1:10" ht="16.5" thickBot="1" x14ac:dyDescent="0.35">
      <c r="A24" s="79">
        <v>512</v>
      </c>
      <c r="B24" s="80" t="s">
        <v>40</v>
      </c>
      <c r="C24" s="213">
        <f>SUM(C20:C23)</f>
        <v>140000</v>
      </c>
      <c r="D24" s="214">
        <v>0</v>
      </c>
      <c r="E24" s="214">
        <v>0</v>
      </c>
      <c r="F24" s="214">
        <f>SUM(F20:F23)</f>
        <v>95000</v>
      </c>
      <c r="G24" s="214">
        <f>SUM(G20:G23)</f>
        <v>285148</v>
      </c>
      <c r="H24" s="173">
        <f>SUM(H20:H23)</f>
        <v>233994</v>
      </c>
      <c r="I24" s="142">
        <f>SUM(C24:H24)</f>
        <v>754142</v>
      </c>
      <c r="J24" s="142">
        <f>SUM(J20:J23)</f>
        <v>923372.85</v>
      </c>
    </row>
    <row r="25" spans="1:10" ht="16.5" thickBot="1" x14ac:dyDescent="0.35">
      <c r="A25" s="79">
        <v>513</v>
      </c>
      <c r="B25" s="80" t="s">
        <v>87</v>
      </c>
      <c r="C25" s="213">
        <v>0</v>
      </c>
      <c r="D25" s="214">
        <v>0</v>
      </c>
      <c r="E25" s="214">
        <v>0</v>
      </c>
      <c r="F25" s="214">
        <v>0</v>
      </c>
      <c r="G25" s="214">
        <v>0</v>
      </c>
      <c r="H25" s="173">
        <v>0</v>
      </c>
      <c r="I25" s="142">
        <v>0</v>
      </c>
      <c r="J25" s="142">
        <f>SUM(D25:I25)</f>
        <v>0</v>
      </c>
    </row>
    <row r="26" spans="1:10" ht="15.75" x14ac:dyDescent="0.3">
      <c r="A26" s="81">
        <v>518002</v>
      </c>
      <c r="B26" s="55" t="s">
        <v>88</v>
      </c>
      <c r="C26" s="198"/>
      <c r="D26" s="199"/>
      <c r="E26" s="199"/>
      <c r="F26" s="199"/>
      <c r="G26" s="200"/>
      <c r="H26" s="201"/>
      <c r="I26" s="135"/>
      <c r="J26" s="202"/>
    </row>
    <row r="27" spans="1:10" ht="15.75" x14ac:dyDescent="0.3">
      <c r="A27" s="82">
        <v>518003</v>
      </c>
      <c r="B27" s="38" t="s">
        <v>89</v>
      </c>
      <c r="C27" s="203"/>
      <c r="D27" s="204"/>
      <c r="E27" s="204"/>
      <c r="F27" s="204"/>
      <c r="G27" s="205"/>
      <c r="H27" s="206"/>
      <c r="I27" s="133"/>
      <c r="J27" s="207"/>
    </row>
    <row r="28" spans="1:10" ht="15.75" x14ac:dyDescent="0.3">
      <c r="A28" s="82">
        <v>518004</v>
      </c>
      <c r="B28" s="38" t="s">
        <v>90</v>
      </c>
      <c r="C28" s="203">
        <v>22000</v>
      </c>
      <c r="D28" s="204"/>
      <c r="E28" s="204"/>
      <c r="F28" s="204"/>
      <c r="G28" s="205"/>
      <c r="H28" s="206"/>
      <c r="I28" s="133">
        <f>SUM(C28:H28)</f>
        <v>22000</v>
      </c>
      <c r="J28" s="207">
        <v>24118.63</v>
      </c>
    </row>
    <row r="29" spans="1:10" ht="15.75" x14ac:dyDescent="0.3">
      <c r="A29" s="82">
        <v>518008</v>
      </c>
      <c r="B29" s="38" t="s">
        <v>94</v>
      </c>
      <c r="C29" s="203">
        <v>60000</v>
      </c>
      <c r="D29" s="204"/>
      <c r="E29" s="204"/>
      <c r="F29" s="204"/>
      <c r="G29" s="205"/>
      <c r="H29" s="206"/>
      <c r="I29" s="133">
        <f>SUM(C29:H29)</f>
        <v>60000</v>
      </c>
      <c r="J29" s="207">
        <v>8750</v>
      </c>
    </row>
    <row r="30" spans="1:10" ht="15.75" x14ac:dyDescent="0.3">
      <c r="A30" s="82">
        <v>518009</v>
      </c>
      <c r="B30" s="38" t="s">
        <v>95</v>
      </c>
      <c r="C30" s="203">
        <v>5000</v>
      </c>
      <c r="D30" s="204">
        <v>300000</v>
      </c>
      <c r="E30" s="204"/>
      <c r="F30" s="204"/>
      <c r="G30" s="205"/>
      <c r="H30" s="206"/>
      <c r="I30" s="133">
        <f>SUM(C30:H30)</f>
        <v>305000</v>
      </c>
      <c r="J30" s="207">
        <v>214727.19</v>
      </c>
    </row>
    <row r="31" spans="1:10" ht="15.75" x14ac:dyDescent="0.3">
      <c r="A31" s="82">
        <v>518081</v>
      </c>
      <c r="B31" s="38" t="s">
        <v>106</v>
      </c>
      <c r="C31" s="203"/>
      <c r="D31" s="204"/>
      <c r="E31" s="204"/>
      <c r="F31" s="204"/>
      <c r="G31" s="205"/>
      <c r="H31" s="206"/>
      <c r="I31" s="133">
        <f>SUM(C31:H31)</f>
        <v>0</v>
      </c>
      <c r="J31" s="207">
        <v>15375.43</v>
      </c>
    </row>
    <row r="32" spans="1:10" ht="15.75" x14ac:dyDescent="0.3">
      <c r="A32" s="82">
        <v>518099</v>
      </c>
      <c r="B32" s="38" t="s">
        <v>107</v>
      </c>
      <c r="C32" s="203">
        <v>20000</v>
      </c>
      <c r="D32" s="204">
        <v>386300</v>
      </c>
      <c r="E32" s="204">
        <v>8000</v>
      </c>
      <c r="F32" s="204"/>
      <c r="G32" s="205">
        <v>336500</v>
      </c>
      <c r="H32" s="206">
        <v>10000</v>
      </c>
      <c r="I32" s="133">
        <f>SUM(C32:H32)</f>
        <v>760800</v>
      </c>
      <c r="J32" s="207">
        <v>817543.9</v>
      </c>
    </row>
    <row r="33" spans="1:10" ht="15.75" x14ac:dyDescent="0.3">
      <c r="A33" s="82">
        <v>518108</v>
      </c>
      <c r="B33" s="38" t="s">
        <v>111</v>
      </c>
      <c r="C33" s="203"/>
      <c r="D33" s="204"/>
      <c r="E33" s="204"/>
      <c r="F33" s="204"/>
      <c r="G33" s="205"/>
      <c r="H33" s="206"/>
      <c r="I33" s="133"/>
      <c r="J33" s="207">
        <v>758.42</v>
      </c>
    </row>
    <row r="34" spans="1:10" ht="15.75" x14ac:dyDescent="0.3">
      <c r="A34" s="82">
        <v>518114</v>
      </c>
      <c r="B34" s="38" t="s">
        <v>206</v>
      </c>
      <c r="C34" s="203">
        <v>80000</v>
      </c>
      <c r="D34" s="204"/>
      <c r="E34" s="204"/>
      <c r="F34" s="204"/>
      <c r="G34" s="205"/>
      <c r="H34" s="206"/>
      <c r="I34" s="133">
        <f>SUM(C34:H34)</f>
        <v>80000</v>
      </c>
      <c r="J34" s="207">
        <v>78096.69</v>
      </c>
    </row>
    <row r="35" spans="1:10" ht="16.5" thickBot="1" x14ac:dyDescent="0.35">
      <c r="A35" s="77">
        <v>518199</v>
      </c>
      <c r="B35" s="78" t="s">
        <v>114</v>
      </c>
      <c r="C35" s="208"/>
      <c r="D35" s="209"/>
      <c r="E35" s="209"/>
      <c r="F35" s="209"/>
      <c r="G35" s="210"/>
      <c r="H35" s="211"/>
      <c r="I35" s="140">
        <f>SUM(C35:H35)</f>
        <v>0</v>
      </c>
      <c r="J35" s="212">
        <v>75940.149999999994</v>
      </c>
    </row>
    <row r="36" spans="1:10" ht="16.5" thickBot="1" x14ac:dyDescent="0.35">
      <c r="A36" s="79">
        <v>518</v>
      </c>
      <c r="B36" s="80" t="s">
        <v>107</v>
      </c>
      <c r="C36" s="213">
        <f>SUM(C26:C35)</f>
        <v>187000</v>
      </c>
      <c r="D36" s="214">
        <f>SUM(D26:D35)</f>
        <v>686300</v>
      </c>
      <c r="E36" s="214">
        <f>SUM(E26:E35)</f>
        <v>8000</v>
      </c>
      <c r="F36" s="214">
        <f>SUM(F32:F35)</f>
        <v>0</v>
      </c>
      <c r="G36" s="214">
        <f>SUM(G26:G35)</f>
        <v>336500</v>
      </c>
      <c r="H36" s="173">
        <f>SUM(H26:H35)</f>
        <v>10000</v>
      </c>
      <c r="I36" s="142">
        <f>SUM(I26:I35)</f>
        <v>1227800</v>
      </c>
      <c r="J36" s="142">
        <f>SUM(J26:J35)</f>
        <v>1235310.4099999997</v>
      </c>
    </row>
    <row r="37" spans="1:10" ht="15.75" x14ac:dyDescent="0.3">
      <c r="A37" s="81">
        <v>521001</v>
      </c>
      <c r="B37" s="55" t="s">
        <v>115</v>
      </c>
      <c r="C37" s="198">
        <v>5800000</v>
      </c>
      <c r="D37" s="199">
        <v>50000</v>
      </c>
      <c r="E37" s="199">
        <v>1103500</v>
      </c>
      <c r="F37" s="199">
        <v>433000</v>
      </c>
      <c r="G37" s="200">
        <v>310000</v>
      </c>
      <c r="H37" s="201">
        <v>430000</v>
      </c>
      <c r="I37" s="135">
        <f>SUM(C37:H37)</f>
        <v>8126500</v>
      </c>
      <c r="J37" s="237">
        <v>12564295</v>
      </c>
    </row>
    <row r="38" spans="1:10" ht="15.75" x14ac:dyDescent="0.3">
      <c r="A38" s="82">
        <v>521002</v>
      </c>
      <c r="B38" s="38" t="s">
        <v>116</v>
      </c>
      <c r="C38" s="203">
        <v>220000</v>
      </c>
      <c r="D38" s="204"/>
      <c r="E38" s="204"/>
      <c r="F38" s="204"/>
      <c r="G38" s="205"/>
      <c r="H38" s="206"/>
      <c r="I38" s="133">
        <f>SUM(C38:H38)</f>
        <v>220000</v>
      </c>
      <c r="J38" s="238">
        <v>451152</v>
      </c>
    </row>
    <row r="39" spans="1:10" ht="15.75" x14ac:dyDescent="0.3">
      <c r="A39" s="82">
        <v>521003</v>
      </c>
      <c r="B39" s="38" t="s">
        <v>117</v>
      </c>
      <c r="C39" s="203"/>
      <c r="D39" s="204">
        <v>50000</v>
      </c>
      <c r="E39" s="204"/>
      <c r="F39" s="204">
        <v>8750</v>
      </c>
      <c r="G39" s="205"/>
      <c r="H39" s="206"/>
      <c r="I39" s="133">
        <f>SUM(C39:H39)</f>
        <v>58750</v>
      </c>
      <c r="J39" s="238">
        <v>170550</v>
      </c>
    </row>
    <row r="40" spans="1:10" ht="16.5" thickBot="1" x14ac:dyDescent="0.35">
      <c r="A40" s="77">
        <v>521006</v>
      </c>
      <c r="B40" s="78" t="s">
        <v>207</v>
      </c>
      <c r="C40" s="215"/>
      <c r="D40" s="216"/>
      <c r="E40" s="216"/>
      <c r="F40" s="216"/>
      <c r="G40" s="217"/>
      <c r="H40" s="169"/>
      <c r="I40" s="139"/>
      <c r="J40" s="239">
        <v>12501</v>
      </c>
    </row>
    <row r="41" spans="1:10" ht="16.5" thickBot="1" x14ac:dyDescent="0.35">
      <c r="A41" s="79">
        <v>521</v>
      </c>
      <c r="B41" s="80" t="s">
        <v>115</v>
      </c>
      <c r="C41" s="213">
        <f t="shared" ref="C41:I41" si="0">SUM(C37:C39)</f>
        <v>6020000</v>
      </c>
      <c r="D41" s="214">
        <f t="shared" si="0"/>
        <v>100000</v>
      </c>
      <c r="E41" s="214">
        <f t="shared" si="0"/>
        <v>1103500</v>
      </c>
      <c r="F41" s="214">
        <f t="shared" si="0"/>
        <v>441750</v>
      </c>
      <c r="G41" s="214">
        <f t="shared" si="0"/>
        <v>310000</v>
      </c>
      <c r="H41" s="173">
        <f t="shared" si="0"/>
        <v>430000</v>
      </c>
      <c r="I41" s="142">
        <f t="shared" si="0"/>
        <v>8405250</v>
      </c>
      <c r="J41" s="142">
        <f>SUM(J37:J40)</f>
        <v>13198498</v>
      </c>
    </row>
    <row r="42" spans="1:10" ht="15.75" x14ac:dyDescent="0.3">
      <c r="A42" s="81">
        <v>524001</v>
      </c>
      <c r="B42" s="55" t="s">
        <v>121</v>
      </c>
      <c r="C42" s="198">
        <v>540000</v>
      </c>
      <c r="D42" s="199">
        <v>3000</v>
      </c>
      <c r="E42" s="199">
        <v>99270</v>
      </c>
      <c r="F42" s="199">
        <v>38880</v>
      </c>
      <c r="G42" s="200">
        <v>27900</v>
      </c>
      <c r="H42" s="201">
        <v>38700</v>
      </c>
      <c r="I42" s="135">
        <f>SUM(C42:H42)</f>
        <v>747750</v>
      </c>
      <c r="J42" s="220">
        <v>1131324.6200000001</v>
      </c>
    </row>
    <row r="43" spans="1:10" ht="15.75" x14ac:dyDescent="0.3">
      <c r="A43" s="82">
        <v>524002</v>
      </c>
      <c r="B43" s="38" t="s">
        <v>122</v>
      </c>
      <c r="C43" s="203">
        <v>1488000</v>
      </c>
      <c r="D43" s="204">
        <v>10000</v>
      </c>
      <c r="E43" s="204">
        <v>273570</v>
      </c>
      <c r="F43" s="204">
        <v>107136</v>
      </c>
      <c r="G43" s="205">
        <v>76880</v>
      </c>
      <c r="H43" s="206">
        <v>106640</v>
      </c>
      <c r="I43" s="133">
        <f>SUM(C43:H43)</f>
        <v>2062226</v>
      </c>
      <c r="J43" s="207">
        <v>3258909.74</v>
      </c>
    </row>
    <row r="44" spans="1:10" ht="16.5" thickBot="1" x14ac:dyDescent="0.35">
      <c r="A44" s="77">
        <v>524003</v>
      </c>
      <c r="B44" s="78" t="s">
        <v>123</v>
      </c>
      <c r="C44" s="208">
        <v>25200</v>
      </c>
      <c r="D44" s="209">
        <v>200</v>
      </c>
      <c r="E44" s="209">
        <v>4633</v>
      </c>
      <c r="F44" s="209">
        <v>2044</v>
      </c>
      <c r="G44" s="210">
        <v>1200</v>
      </c>
      <c r="H44" s="211">
        <v>1806</v>
      </c>
      <c r="I44" s="140">
        <f>SUM(C44:H44)</f>
        <v>35083</v>
      </c>
      <c r="J44" s="171">
        <v>53876.08</v>
      </c>
    </row>
    <row r="45" spans="1:10" ht="16.5" thickBot="1" x14ac:dyDescent="0.35">
      <c r="A45" s="79">
        <v>524</v>
      </c>
      <c r="B45" s="80" t="s">
        <v>44</v>
      </c>
      <c r="C45" s="213">
        <f t="shared" ref="C45:I45" si="1">SUM(C42:C44)</f>
        <v>2053200</v>
      </c>
      <c r="D45" s="214">
        <f t="shared" si="1"/>
        <v>13200</v>
      </c>
      <c r="E45" s="214">
        <f t="shared" si="1"/>
        <v>377473</v>
      </c>
      <c r="F45" s="214">
        <f>SUM(F42:F44)</f>
        <v>148060</v>
      </c>
      <c r="G45" s="214">
        <f>SUM(G42:G44)</f>
        <v>105980</v>
      </c>
      <c r="H45" s="173">
        <f>SUM(H42:H44)</f>
        <v>147146</v>
      </c>
      <c r="I45" s="142">
        <f t="shared" si="1"/>
        <v>2845059</v>
      </c>
      <c r="J45" s="142">
        <f>SUM(J42:J44)</f>
        <v>4444110.4400000004</v>
      </c>
    </row>
    <row r="46" spans="1:10" ht="16.5" thickBot="1" x14ac:dyDescent="0.35">
      <c r="A46" s="77">
        <v>527004</v>
      </c>
      <c r="B46" s="78" t="s">
        <v>126</v>
      </c>
      <c r="C46" s="215">
        <v>60000</v>
      </c>
      <c r="D46" s="216">
        <v>500</v>
      </c>
      <c r="E46" s="216">
        <v>11027</v>
      </c>
      <c r="F46" s="216">
        <v>4320</v>
      </c>
      <c r="G46" s="217">
        <v>3100</v>
      </c>
      <c r="H46" s="169">
        <v>4300</v>
      </c>
      <c r="I46" s="139">
        <f>SUM(C46:H46)</f>
        <v>83247</v>
      </c>
      <c r="J46" s="212">
        <v>125653.77</v>
      </c>
    </row>
    <row r="47" spans="1:10" ht="16.5" thickBot="1" x14ac:dyDescent="0.35">
      <c r="A47" s="79">
        <v>527</v>
      </c>
      <c r="B47" s="80" t="s">
        <v>45</v>
      </c>
      <c r="C47" s="213">
        <f t="shared" ref="C47:I47" si="2">SUM(C46)</f>
        <v>60000</v>
      </c>
      <c r="D47" s="214">
        <f t="shared" si="2"/>
        <v>500</v>
      </c>
      <c r="E47" s="214">
        <f t="shared" si="2"/>
        <v>11027</v>
      </c>
      <c r="F47" s="214">
        <f t="shared" si="2"/>
        <v>4320</v>
      </c>
      <c r="G47" s="214">
        <f t="shared" si="2"/>
        <v>3100</v>
      </c>
      <c r="H47" s="173">
        <f t="shared" si="2"/>
        <v>4300</v>
      </c>
      <c r="I47" s="142">
        <f t="shared" si="2"/>
        <v>83247</v>
      </c>
      <c r="J47" s="142">
        <f>SUM(J46)</f>
        <v>125653.77</v>
      </c>
    </row>
    <row r="48" spans="1:10" ht="16.5" thickBot="1" x14ac:dyDescent="0.35">
      <c r="A48" s="81">
        <v>545001</v>
      </c>
      <c r="B48" s="55" t="s">
        <v>130</v>
      </c>
      <c r="C48" s="198">
        <v>5323</v>
      </c>
      <c r="D48" s="199"/>
      <c r="E48" s="199"/>
      <c r="F48" s="199"/>
      <c r="G48" s="200"/>
      <c r="H48" s="201"/>
      <c r="I48" s="135">
        <f>SUM(C48:H48)</f>
        <v>5323</v>
      </c>
      <c r="J48" s="212">
        <v>11300.85</v>
      </c>
    </row>
    <row r="49" spans="1:10" ht="16.5" thickBot="1" x14ac:dyDescent="0.35">
      <c r="A49" s="79">
        <v>545</v>
      </c>
      <c r="B49" s="80" t="s">
        <v>132</v>
      </c>
      <c r="C49" s="213">
        <f>SUM(C48:C48)</f>
        <v>5323</v>
      </c>
      <c r="D49" s="214">
        <f>SUM(D48:D48)</f>
        <v>0</v>
      </c>
      <c r="E49" s="214"/>
      <c r="F49" s="214"/>
      <c r="G49" s="214">
        <f>SUM(G48:G48)</f>
        <v>0</v>
      </c>
      <c r="H49" s="173">
        <f>SUM(H48:H48)</f>
        <v>0</v>
      </c>
      <c r="I49" s="142">
        <f>SUM(C49:H49)</f>
        <v>5323</v>
      </c>
      <c r="J49" s="142">
        <f>SUM(J48:J48)</f>
        <v>11300.85</v>
      </c>
    </row>
    <row r="50" spans="1:10" ht="15.75" x14ac:dyDescent="0.3">
      <c r="A50" s="76">
        <v>549003</v>
      </c>
      <c r="B50" s="33" t="s">
        <v>135</v>
      </c>
      <c r="C50" s="198">
        <v>5000</v>
      </c>
      <c r="D50" s="199"/>
      <c r="E50" s="199"/>
      <c r="F50" s="199"/>
      <c r="G50" s="200"/>
      <c r="H50" s="201"/>
      <c r="I50" s="134">
        <f>SUM(C50:H50)</f>
        <v>5000</v>
      </c>
      <c r="J50" s="218">
        <v>1398.82</v>
      </c>
    </row>
    <row r="51" spans="1:10" ht="15.75" x14ac:dyDescent="0.3">
      <c r="A51" s="82">
        <v>549004</v>
      </c>
      <c r="B51" s="38" t="s">
        <v>136</v>
      </c>
      <c r="C51" s="203"/>
      <c r="D51" s="204"/>
      <c r="E51" s="204"/>
      <c r="F51" s="204"/>
      <c r="G51" s="205"/>
      <c r="H51" s="206"/>
      <c r="I51" s="132"/>
      <c r="J51" s="238">
        <v>0.2</v>
      </c>
    </row>
    <row r="52" spans="1:10" ht="15.75" x14ac:dyDescent="0.3">
      <c r="A52" s="82">
        <v>549006</v>
      </c>
      <c r="B52" s="38" t="s">
        <v>138</v>
      </c>
      <c r="C52" s="203"/>
      <c r="D52" s="204"/>
      <c r="E52" s="204"/>
      <c r="F52" s="204"/>
      <c r="G52" s="205"/>
      <c r="H52" s="206"/>
      <c r="I52" s="132"/>
      <c r="J52" s="238">
        <v>30423</v>
      </c>
    </row>
    <row r="53" spans="1:10" ht="16.5" thickBot="1" x14ac:dyDescent="0.35">
      <c r="A53" s="82">
        <v>549093</v>
      </c>
      <c r="B53" s="38" t="s">
        <v>148</v>
      </c>
      <c r="C53" s="203">
        <v>10000</v>
      </c>
      <c r="D53" s="204"/>
      <c r="E53" s="204"/>
      <c r="F53" s="204">
        <v>5000</v>
      </c>
      <c r="G53" s="205">
        <v>4992</v>
      </c>
      <c r="H53" s="206"/>
      <c r="I53" s="132">
        <f>SUM(C53:H53)</f>
        <v>19992</v>
      </c>
      <c r="J53" s="202">
        <v>19544.59</v>
      </c>
    </row>
    <row r="54" spans="1:10" ht="16.5" thickBot="1" x14ac:dyDescent="0.35">
      <c r="A54" s="79">
        <v>549</v>
      </c>
      <c r="B54" s="219" t="s">
        <v>50</v>
      </c>
      <c r="C54" s="213">
        <f>SUM(C50:C53)</f>
        <v>15000</v>
      </c>
      <c r="D54" s="214">
        <v>0</v>
      </c>
      <c r="E54" s="214">
        <v>0</v>
      </c>
      <c r="F54" s="214">
        <f>SUM(F50:F53)</f>
        <v>5000</v>
      </c>
      <c r="G54" s="214">
        <f>SUM(G50:G53)</f>
        <v>4992</v>
      </c>
      <c r="H54" s="173">
        <f>SUM(H50:H53)</f>
        <v>0</v>
      </c>
      <c r="I54" s="141">
        <f>SUM(C54:H54)</f>
        <v>24992</v>
      </c>
      <c r="J54" s="236">
        <f>SUM(J50:J53)</f>
        <v>51366.61</v>
      </c>
    </row>
    <row r="55" spans="1:10" ht="16.5" thickBot="1" x14ac:dyDescent="0.35">
      <c r="A55" s="221"/>
      <c r="B55" s="222" t="s">
        <v>52</v>
      </c>
      <c r="C55" s="223">
        <f>C14+C19+C24+C25+C36+C41+C45+C47+C49+C54</f>
        <v>8500523</v>
      </c>
      <c r="D55" s="224">
        <f>D14+D19+D24+D25+D36+D41+D45+D47+D49+D54</f>
        <v>800000</v>
      </c>
      <c r="E55" s="224">
        <f>E14+E19+E24+E25+E36+E41+E45+E47+E49+E54</f>
        <v>1500000</v>
      </c>
      <c r="F55" s="224">
        <v>699130</v>
      </c>
      <c r="G55" s="224">
        <v>1045720</v>
      </c>
      <c r="H55" s="225">
        <v>825440</v>
      </c>
      <c r="I55" s="226">
        <f>SUM(C55:H55)</f>
        <v>13370813</v>
      </c>
      <c r="J55" s="149">
        <f>J14+J19+J24+J25+J36+J41+J45+J47+J49+J54</f>
        <v>20024549.670000002</v>
      </c>
    </row>
    <row r="56" spans="1:10" ht="16.5" thickBot="1" x14ac:dyDescent="0.35">
      <c r="A56" s="49"/>
      <c r="B56" s="50"/>
      <c r="C56" s="215"/>
      <c r="D56" s="216"/>
      <c r="E56" s="216"/>
      <c r="F56" s="216"/>
      <c r="G56" s="217"/>
      <c r="H56" s="169"/>
      <c r="I56" s="152"/>
      <c r="J56" s="240"/>
    </row>
    <row r="57" spans="1:10" ht="16.5" thickBot="1" x14ac:dyDescent="0.35">
      <c r="A57" s="108">
        <v>601</v>
      </c>
      <c r="B57" s="80" t="s">
        <v>53</v>
      </c>
      <c r="C57" s="213"/>
      <c r="D57" s="214"/>
      <c r="E57" s="214"/>
      <c r="F57" s="214"/>
      <c r="G57" s="214"/>
      <c r="H57" s="173"/>
      <c r="I57" s="142"/>
      <c r="J57" s="242">
        <v>0</v>
      </c>
    </row>
    <row r="58" spans="1:10" ht="16.5" thickBot="1" x14ac:dyDescent="0.35">
      <c r="A58" s="108">
        <v>602</v>
      </c>
      <c r="B58" s="80" t="s">
        <v>54</v>
      </c>
      <c r="C58" s="213"/>
      <c r="D58" s="214"/>
      <c r="E58" s="214"/>
      <c r="F58" s="214"/>
      <c r="G58" s="214"/>
      <c r="H58" s="173"/>
      <c r="I58" s="142"/>
      <c r="J58" s="142">
        <v>0</v>
      </c>
    </row>
    <row r="59" spans="1:10" ht="16.5" thickBot="1" x14ac:dyDescent="0.35">
      <c r="A59" s="108">
        <v>644</v>
      </c>
      <c r="B59" s="80" t="s">
        <v>55</v>
      </c>
      <c r="C59" s="213"/>
      <c r="D59" s="214"/>
      <c r="E59" s="214"/>
      <c r="F59" s="214"/>
      <c r="G59" s="214"/>
      <c r="H59" s="173"/>
      <c r="I59" s="142"/>
      <c r="J59" s="181">
        <v>0</v>
      </c>
    </row>
    <row r="60" spans="1:10" ht="16.5" thickBot="1" x14ac:dyDescent="0.35">
      <c r="A60" s="108">
        <v>645</v>
      </c>
      <c r="B60" s="80" t="s">
        <v>56</v>
      </c>
      <c r="C60" s="213"/>
      <c r="D60" s="214"/>
      <c r="E60" s="214"/>
      <c r="F60" s="214"/>
      <c r="G60" s="214"/>
      <c r="H60" s="173"/>
      <c r="I60" s="142"/>
      <c r="J60" s="142">
        <v>4.5</v>
      </c>
    </row>
    <row r="61" spans="1:10" ht="16.5" thickBot="1" x14ac:dyDescent="0.35">
      <c r="A61" s="108">
        <v>649</v>
      </c>
      <c r="B61" s="80" t="s">
        <v>183</v>
      </c>
      <c r="C61" s="213"/>
      <c r="D61" s="214"/>
      <c r="E61" s="214"/>
      <c r="F61" s="214"/>
      <c r="G61" s="214"/>
      <c r="H61" s="173"/>
      <c r="I61" s="141"/>
      <c r="J61" s="142">
        <v>0</v>
      </c>
    </row>
    <row r="62" spans="1:10" ht="16.5" thickBot="1" x14ac:dyDescent="0.35">
      <c r="A62" s="227">
        <v>691021</v>
      </c>
      <c r="B62" s="55" t="s">
        <v>186</v>
      </c>
      <c r="C62" s="233">
        <v>8500523</v>
      </c>
      <c r="D62" s="234">
        <v>800000</v>
      </c>
      <c r="E62" s="234">
        <v>1500000</v>
      </c>
      <c r="F62" s="234">
        <v>699130</v>
      </c>
      <c r="G62" s="234">
        <v>1045720</v>
      </c>
      <c r="H62" s="235">
        <v>825440</v>
      </c>
      <c r="I62" s="134">
        <v>13370813</v>
      </c>
      <c r="J62" s="167">
        <v>20024545.170000002</v>
      </c>
    </row>
    <row r="63" spans="1:10" ht="16.5" thickBot="1" x14ac:dyDescent="0.35">
      <c r="A63" s="108">
        <v>691</v>
      </c>
      <c r="B63" s="80" t="s">
        <v>194</v>
      </c>
      <c r="C63" s="213">
        <f>SUM(C62:C62)</f>
        <v>8500523</v>
      </c>
      <c r="D63" s="214">
        <f>SUM(D62:D62)</f>
        <v>800000</v>
      </c>
      <c r="E63" s="214">
        <v>1500000</v>
      </c>
      <c r="F63" s="214">
        <f>SUM(F62:F62)</f>
        <v>699130</v>
      </c>
      <c r="G63" s="214">
        <f>SUM(G62:G62)</f>
        <v>1045720</v>
      </c>
      <c r="H63" s="173">
        <f>SUM(H62:H62)</f>
        <v>825440</v>
      </c>
      <c r="I63" s="141">
        <f>SUM(C63:H63)</f>
        <v>13370813</v>
      </c>
      <c r="J63" s="142">
        <f>SUM(J62)</f>
        <v>20024545.170000002</v>
      </c>
    </row>
    <row r="64" spans="1:10" ht="16.5" thickBot="1" x14ac:dyDescent="0.35">
      <c r="A64" s="228"/>
      <c r="B64" s="228" t="s">
        <v>60</v>
      </c>
      <c r="C64" s="223">
        <f t="shared" ref="C64:G64" si="3">C63</f>
        <v>8500523</v>
      </c>
      <c r="D64" s="224">
        <f t="shared" si="3"/>
        <v>800000</v>
      </c>
      <c r="E64" s="224">
        <v>1500000</v>
      </c>
      <c r="F64" s="224">
        <f t="shared" si="3"/>
        <v>699130</v>
      </c>
      <c r="G64" s="224">
        <f t="shared" si="3"/>
        <v>1045720</v>
      </c>
      <c r="H64" s="225">
        <v>825440</v>
      </c>
      <c r="I64" s="241">
        <f>SUM(I63)</f>
        <v>13370813</v>
      </c>
      <c r="J64" s="243">
        <f>J57+J58+J59+J60+J61+J63</f>
        <v>20024549.670000002</v>
      </c>
    </row>
    <row r="65" spans="1:10" ht="16.5" thickBot="1" x14ac:dyDescent="0.35">
      <c r="A65" s="119"/>
      <c r="B65" s="229" t="s">
        <v>195</v>
      </c>
      <c r="C65" s="230">
        <f t="shared" ref="C65:J65" si="4">C64-C55</f>
        <v>0</v>
      </c>
      <c r="D65" s="231">
        <f t="shared" si="4"/>
        <v>0</v>
      </c>
      <c r="E65" s="231">
        <f t="shared" si="4"/>
        <v>0</v>
      </c>
      <c r="F65" s="231">
        <f t="shared" si="4"/>
        <v>0</v>
      </c>
      <c r="G65" s="231">
        <f t="shared" si="4"/>
        <v>0</v>
      </c>
      <c r="H65" s="232">
        <f t="shared" si="4"/>
        <v>0</v>
      </c>
      <c r="I65" s="190">
        <f t="shared" si="4"/>
        <v>0</v>
      </c>
      <c r="J65" s="197">
        <f t="shared" si="4"/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EF5BEF397D7845B00846A08946E28E" ma:contentTypeVersion="9" ma:contentTypeDescription="Vytvoří nový dokument" ma:contentTypeScope="" ma:versionID="7a49e0bab5c669ec0900a80f06bfe14c">
  <xsd:schema xmlns:xsd="http://www.w3.org/2001/XMLSchema" xmlns:xs="http://www.w3.org/2001/XMLSchema" xmlns:p="http://schemas.microsoft.com/office/2006/metadata/properties" xmlns:ns3="fb078d0f-d6e3-4d11-9f9d-1471d499605b" targetNamespace="http://schemas.microsoft.com/office/2006/metadata/properties" ma:root="true" ma:fieldsID="dc4c7c4869cbebc03e00479499853e5f" ns3:_="">
    <xsd:import namespace="fb078d0f-d6e3-4d11-9f9d-1471d49960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78d0f-d6e3-4d11-9f9d-1471d49960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E810FE-B0DC-43AE-ABDC-DCEA7C4C15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123961-8262-4751-A9BD-1249A4F07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78d0f-d6e3-4d11-9f9d-1471d49960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E2B05E-CDE2-4789-B9CC-EE4A1552D3E6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b078d0f-d6e3-4d11-9f9d-1471d49960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Komentář</vt:lpstr>
      <vt:lpstr>Návrh rozpočtu</vt:lpstr>
      <vt:lpstr>Návrh a čerpání po účtech</vt:lpstr>
      <vt:lpstr>DKRVO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Ivana 3</dc:creator>
  <cp:lastModifiedBy>Svobodová Ivana 3</cp:lastModifiedBy>
  <dcterms:created xsi:type="dcterms:W3CDTF">2026-05-21T07:28:52Z</dcterms:created>
  <dcterms:modified xsi:type="dcterms:W3CDTF">2026-05-21T13:07:13Z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0x01010086EF5BEF397D7845B00846A08946E28E</vt:lpwstr>
  </property>
</Properties>
</file>