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boiv1\AppData\Local\Microsoft\Windows\INetCache\Content.Outlook\385I98O6\"/>
    </mc:Choice>
  </mc:AlternateContent>
  <xr:revisionPtr revIDLastSave="0" documentId="13_ncr:1_{EEB871A5-1300-4CCB-927F-FCF3F0F75147}" xr6:coauthVersionLast="36" xr6:coauthVersionMax="36" xr10:uidLastSave="{00000000-0000-0000-0000-000000000000}"/>
  <bookViews>
    <workbookView xWindow="0" yWindow="0" windowWidth="28800" windowHeight="11925" xr2:uid="{2EC25239-B53C-4332-9580-FC84D352E62C}"/>
  </bookViews>
  <sheets>
    <sheet name="Komentář" sheetId="9" r:id="rId1"/>
    <sheet name="návrh rozpočtu" sheetId="1" r:id="rId2"/>
    <sheet name="List1" sheetId="5" state="hidden" r:id="rId3"/>
    <sheet name="návrh a čerpání podrobně" sheetId="2" r:id="rId4"/>
    <sheet name="katedry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2" l="1"/>
  <c r="O147" i="2"/>
  <c r="O146" i="2"/>
  <c r="O14" i="2"/>
  <c r="L67" i="2" l="1"/>
  <c r="M120" i="2"/>
  <c r="M121" i="2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K67" i="2" l="1"/>
  <c r="P132" i="2" l="1"/>
  <c r="P130" i="2"/>
  <c r="N132" i="2"/>
  <c r="P120" i="2"/>
  <c r="N97" i="2"/>
  <c r="P96" i="2"/>
  <c r="P10" i="2"/>
  <c r="L69" i="2"/>
  <c r="M139" i="2"/>
  <c r="M138" i="2"/>
  <c r="M146" i="2" s="1"/>
  <c r="M137" i="2"/>
  <c r="M135" i="2"/>
  <c r="M132" i="2"/>
  <c r="M129" i="2"/>
  <c r="M130" i="2"/>
  <c r="M128" i="2"/>
  <c r="M127" i="2"/>
  <c r="M126" i="2"/>
  <c r="M125" i="2"/>
  <c r="M119" i="2"/>
  <c r="M115" i="2"/>
  <c r="M124" i="2" s="1"/>
  <c r="M116" i="2"/>
  <c r="M112" i="2"/>
  <c r="M114" i="2" s="1"/>
  <c r="L146" i="2"/>
  <c r="L147" i="2" s="1"/>
  <c r="M101" i="2"/>
  <c r="M98" i="2"/>
  <c r="M99" i="2"/>
  <c r="M100" i="2"/>
  <c r="M93" i="2"/>
  <c r="M94" i="2"/>
  <c r="M86" i="2"/>
  <c r="M87" i="2"/>
  <c r="M88" i="2"/>
  <c r="M89" i="2"/>
  <c r="M90" i="2"/>
  <c r="M91" i="2"/>
  <c r="M82" i="2"/>
  <c r="M83" i="2"/>
  <c r="M84" i="2"/>
  <c r="M80" i="2"/>
  <c r="M79" i="2"/>
  <c r="M78" i="2"/>
  <c r="M74" i="2"/>
  <c r="M76" i="2" s="1"/>
  <c r="M71" i="2"/>
  <c r="M70" i="2"/>
  <c r="M68" i="2"/>
  <c r="M67" i="2"/>
  <c r="M55" i="2"/>
  <c r="M56" i="2"/>
  <c r="M57" i="2"/>
  <c r="M52" i="2"/>
  <c r="M53" i="2"/>
  <c r="M50" i="2"/>
  <c r="M48" i="2"/>
  <c r="M46" i="2"/>
  <c r="M47" i="2"/>
  <c r="M43" i="2"/>
  <c r="M44" i="2"/>
  <c r="M38" i="2"/>
  <c r="M39" i="2"/>
  <c r="M40" i="2"/>
  <c r="M41" i="2"/>
  <c r="M35" i="2"/>
  <c r="M36" i="2"/>
  <c r="M27" i="2"/>
  <c r="M28" i="2"/>
  <c r="M29" i="2"/>
  <c r="M30" i="2"/>
  <c r="M31" i="2"/>
  <c r="M32" i="2"/>
  <c r="M33" i="2"/>
  <c r="M34" i="2"/>
  <c r="M26" i="2"/>
  <c r="M24" i="2"/>
  <c r="M20" i="2"/>
  <c r="M21" i="2"/>
  <c r="M17" i="2"/>
  <c r="M15" i="2"/>
  <c r="M16" i="2"/>
  <c r="M8" i="2"/>
  <c r="M9" i="2"/>
  <c r="M14" i="2" s="1"/>
  <c r="M10" i="2"/>
  <c r="M11" i="2"/>
  <c r="M12" i="2"/>
  <c r="M13" i="2"/>
  <c r="M6" i="2"/>
  <c r="M5" i="2"/>
  <c r="M97" i="2" l="1"/>
  <c r="M54" i="2"/>
  <c r="M19" i="2"/>
  <c r="M25" i="2"/>
  <c r="M61" i="2"/>
  <c r="P139" i="2"/>
  <c r="P146" i="2" s="1"/>
  <c r="P135" i="2"/>
  <c r="P133" i="2"/>
  <c r="P137" i="2" s="1"/>
  <c r="P128" i="2"/>
  <c r="P127" i="2"/>
  <c r="P115" i="2"/>
  <c r="P116" i="2"/>
  <c r="P117" i="2"/>
  <c r="P119" i="2"/>
  <c r="P121" i="2"/>
  <c r="P122" i="2"/>
  <c r="P123" i="2"/>
  <c r="P113" i="2"/>
  <c r="P114" i="2" s="1"/>
  <c r="P109" i="2"/>
  <c r="P112" i="2"/>
  <c r="P104" i="2"/>
  <c r="P105" i="2"/>
  <c r="P106" i="2" s="1"/>
  <c r="P98" i="2"/>
  <c r="P99" i="2"/>
  <c r="P100" i="2"/>
  <c r="P80" i="2"/>
  <c r="P81" i="2"/>
  <c r="P83" i="2"/>
  <c r="P86" i="2"/>
  <c r="P87" i="2"/>
  <c r="P89" i="2"/>
  <c r="P91" i="2"/>
  <c r="P93" i="2"/>
  <c r="P94" i="2"/>
  <c r="P79" i="2"/>
  <c r="P78" i="2"/>
  <c r="P74" i="2"/>
  <c r="P75" i="2"/>
  <c r="P68" i="2"/>
  <c r="P62" i="2"/>
  <c r="P63" i="2"/>
  <c r="P64" i="2"/>
  <c r="P65" i="2"/>
  <c r="P66" i="2"/>
  <c r="P55" i="2"/>
  <c r="P56" i="2"/>
  <c r="P57" i="2"/>
  <c r="P58" i="2"/>
  <c r="P61" i="2" s="1"/>
  <c r="P60" i="2"/>
  <c r="P47" i="2"/>
  <c r="P48" i="2"/>
  <c r="P49" i="2"/>
  <c r="P50" i="2"/>
  <c r="P51" i="2"/>
  <c r="P52" i="2"/>
  <c r="P53" i="2"/>
  <c r="P40" i="2"/>
  <c r="P27" i="2"/>
  <c r="P28" i="2"/>
  <c r="P29" i="2"/>
  <c r="P30" i="2"/>
  <c r="P31" i="2"/>
  <c r="P32" i="2"/>
  <c r="P33" i="2"/>
  <c r="P34" i="2"/>
  <c r="P35" i="2"/>
  <c r="P36" i="2"/>
  <c r="P26" i="2"/>
  <c r="P20" i="2"/>
  <c r="P21" i="2"/>
  <c r="P16" i="2"/>
  <c r="P19" i="2" s="1"/>
  <c r="P17" i="2"/>
  <c r="P9" i="2"/>
  <c r="P11" i="2"/>
  <c r="P12" i="2"/>
  <c r="P13" i="2"/>
  <c r="P8" i="2"/>
  <c r="P6" i="2"/>
  <c r="P5" i="2"/>
  <c r="N146" i="2"/>
  <c r="N79" i="2"/>
  <c r="P124" i="2" l="1"/>
  <c r="P147" i="2"/>
  <c r="P54" i="2"/>
  <c r="P25" i="2"/>
  <c r="P14" i="2"/>
  <c r="P95" i="2"/>
  <c r="P67" i="2"/>
  <c r="K124" i="2"/>
  <c r="O69" i="2" l="1"/>
  <c r="O97" i="2"/>
  <c r="O76" i="2"/>
  <c r="O67" i="2"/>
  <c r="O61" i="2"/>
  <c r="O54" i="2"/>
  <c r="O25" i="2"/>
  <c r="P101" i="2"/>
  <c r="N137" i="2"/>
  <c r="N128" i="2"/>
  <c r="N124" i="2"/>
  <c r="N114" i="2"/>
  <c r="N106" i="2"/>
  <c r="N101" i="2"/>
  <c r="N76" i="2"/>
  <c r="P76" i="2" s="1"/>
  <c r="P97" i="2" l="1"/>
  <c r="P69" i="2"/>
  <c r="P107" i="2"/>
  <c r="P148" i="2" s="1"/>
  <c r="N147" i="2"/>
  <c r="O107" i="2"/>
  <c r="O148" i="2" s="1"/>
  <c r="N69" i="2"/>
  <c r="N67" i="2"/>
  <c r="N61" i="2"/>
  <c r="N54" i="2"/>
  <c r="N25" i="2"/>
  <c r="N19" i="2"/>
  <c r="N14" i="2"/>
  <c r="L97" i="2"/>
  <c r="L76" i="2"/>
  <c r="L61" i="2"/>
  <c r="L54" i="2"/>
  <c r="L25" i="2"/>
  <c r="L14" i="2"/>
  <c r="N107" i="2" l="1"/>
  <c r="N148" i="2" s="1"/>
  <c r="L107" i="2"/>
  <c r="L148" i="2" s="1"/>
  <c r="K101" i="2"/>
  <c r="K97" i="2"/>
  <c r="K79" i="2"/>
  <c r="K76" i="2"/>
  <c r="K71" i="2"/>
  <c r="K69" i="2"/>
  <c r="M69" i="2" s="1"/>
  <c r="K61" i="2"/>
  <c r="K54" i="2"/>
  <c r="K25" i="2" l="1"/>
  <c r="K19" i="2"/>
  <c r="K14" i="2"/>
  <c r="I194" i="8" l="1"/>
  <c r="I196" i="8" s="1"/>
  <c r="H194" i="8"/>
  <c r="H196" i="8" s="1"/>
  <c r="G194" i="8"/>
  <c r="G196" i="8" s="1"/>
  <c r="F194" i="8"/>
  <c r="F196" i="8" s="1"/>
  <c r="E194" i="8"/>
  <c r="E196" i="8" s="1"/>
  <c r="D194" i="8"/>
  <c r="D196" i="8" s="1"/>
  <c r="C193" i="8"/>
  <c r="C191" i="8"/>
  <c r="C188" i="8"/>
  <c r="E175" i="8"/>
  <c r="I173" i="8"/>
  <c r="I175" i="8" s="1"/>
  <c r="H173" i="8"/>
  <c r="H175" i="8" s="1"/>
  <c r="G173" i="8"/>
  <c r="F173" i="8"/>
  <c r="F175" i="8" s="1"/>
  <c r="E173" i="8"/>
  <c r="D173" i="8"/>
  <c r="D175" i="8" s="1"/>
  <c r="C166" i="8"/>
  <c r="C173" i="8" s="1"/>
  <c r="C175" i="8" s="1"/>
  <c r="I151" i="8"/>
  <c r="I153" i="8" s="1"/>
  <c r="H151" i="8"/>
  <c r="H153" i="8" s="1"/>
  <c r="G151" i="8"/>
  <c r="F151" i="8"/>
  <c r="F153" i="8" s="1"/>
  <c r="E151" i="8"/>
  <c r="E153" i="8" s="1"/>
  <c r="D151" i="8"/>
  <c r="D153" i="8" s="1"/>
  <c r="C141" i="8"/>
  <c r="C151" i="8" s="1"/>
  <c r="C153" i="8" s="1"/>
  <c r="I126" i="8"/>
  <c r="I128" i="8" s="1"/>
  <c r="H126" i="8"/>
  <c r="H128" i="8" s="1"/>
  <c r="G126" i="8"/>
  <c r="G128" i="8" s="1"/>
  <c r="F126" i="8"/>
  <c r="F128" i="8" s="1"/>
  <c r="E126" i="8"/>
  <c r="E128" i="8" s="1"/>
  <c r="D126" i="8"/>
  <c r="D128" i="8" s="1"/>
  <c r="C120" i="8"/>
  <c r="C119" i="8"/>
  <c r="C126" i="8" s="1"/>
  <c r="C128" i="8" s="1"/>
  <c r="E104" i="8"/>
  <c r="I102" i="8"/>
  <c r="I104" i="8" s="1"/>
  <c r="H102" i="8"/>
  <c r="H104" i="8" s="1"/>
  <c r="G102" i="8"/>
  <c r="F102" i="8"/>
  <c r="F104" i="8" s="1"/>
  <c r="E102" i="8"/>
  <c r="D102" i="8"/>
  <c r="D104" i="8" s="1"/>
  <c r="C99" i="8"/>
  <c r="C102" i="8" s="1"/>
  <c r="C104" i="8" s="1"/>
  <c r="I75" i="8"/>
  <c r="I77" i="8" s="1"/>
  <c r="H75" i="8"/>
  <c r="H77" i="8" s="1"/>
  <c r="G75" i="8"/>
  <c r="G77" i="8" s="1"/>
  <c r="F75" i="8"/>
  <c r="F77" i="8" s="1"/>
  <c r="E75" i="8"/>
  <c r="E77" i="8" s="1"/>
  <c r="D75" i="8"/>
  <c r="D77" i="8" s="1"/>
  <c r="C72" i="8"/>
  <c r="C66" i="8"/>
  <c r="I52" i="8"/>
  <c r="I54" i="8" s="1"/>
  <c r="H52" i="8"/>
  <c r="H54" i="8" s="1"/>
  <c r="G52" i="8"/>
  <c r="F52" i="8"/>
  <c r="F54" i="8" s="1"/>
  <c r="E52" i="8"/>
  <c r="E54" i="8" s="1"/>
  <c r="D52" i="8"/>
  <c r="D54" i="8" s="1"/>
  <c r="C51" i="8"/>
  <c r="C45" i="8"/>
  <c r="I30" i="8"/>
  <c r="I32" i="8" s="1"/>
  <c r="H30" i="8"/>
  <c r="H32" i="8" s="1"/>
  <c r="G30" i="8"/>
  <c r="F30" i="8"/>
  <c r="F32" i="8" s="1"/>
  <c r="E30" i="8"/>
  <c r="E32" i="8" s="1"/>
  <c r="D30" i="8"/>
  <c r="D32" i="8" s="1"/>
  <c r="C30" i="8"/>
  <c r="C32" i="8" s="1"/>
  <c r="C194" i="8" l="1"/>
  <c r="C196" i="8" s="1"/>
  <c r="C52" i="8"/>
  <c r="C54" i="8" s="1"/>
  <c r="C75" i="8"/>
  <c r="C77" i="8" s="1"/>
  <c r="J78" i="2"/>
  <c r="J139" i="2"/>
  <c r="J135" i="2"/>
  <c r="J133" i="2"/>
  <c r="J125" i="2"/>
  <c r="J127" i="2"/>
  <c r="J129" i="2"/>
  <c r="J130" i="2"/>
  <c r="J115" i="2"/>
  <c r="J116" i="2"/>
  <c r="J117" i="2"/>
  <c r="J118" i="2"/>
  <c r="J119" i="2"/>
  <c r="J120" i="2"/>
  <c r="J121" i="2"/>
  <c r="J122" i="2"/>
  <c r="J109" i="2"/>
  <c r="J111" i="2"/>
  <c r="J112" i="2"/>
  <c r="J113" i="2"/>
  <c r="J104" i="2"/>
  <c r="J105" i="2"/>
  <c r="J103" i="2"/>
  <c r="J98" i="2"/>
  <c r="J99" i="2"/>
  <c r="J100" i="2"/>
  <c r="J86" i="2"/>
  <c r="J87" i="2"/>
  <c r="J88" i="2"/>
  <c r="J89" i="2"/>
  <c r="J90" i="2"/>
  <c r="J91" i="2"/>
  <c r="J92" i="2"/>
  <c r="J93" i="2"/>
  <c r="J94" i="2"/>
  <c r="J95" i="2"/>
  <c r="J80" i="2"/>
  <c r="J81" i="2"/>
  <c r="J82" i="2"/>
  <c r="J83" i="2"/>
  <c r="J74" i="2"/>
  <c r="J70" i="2"/>
  <c r="J68" i="2"/>
  <c r="J62" i="2"/>
  <c r="J63" i="2"/>
  <c r="J64" i="2"/>
  <c r="J55" i="2"/>
  <c r="J56" i="2"/>
  <c r="J57" i="2"/>
  <c r="J27" i="2"/>
  <c r="J28" i="2"/>
  <c r="J29" i="2"/>
  <c r="J30" i="2"/>
  <c r="J31" i="2"/>
  <c r="J32" i="2"/>
  <c r="J33" i="2"/>
  <c r="J34" i="2"/>
  <c r="J36" i="2"/>
  <c r="J37" i="2"/>
  <c r="J38" i="2"/>
  <c r="J39" i="2"/>
  <c r="J40" i="2"/>
  <c r="J41" i="2"/>
  <c r="J43" i="2"/>
  <c r="J44" i="2"/>
  <c r="J45" i="2"/>
  <c r="J46" i="2"/>
  <c r="J47" i="2"/>
  <c r="J48" i="2"/>
  <c r="J50" i="2"/>
  <c r="J52" i="2"/>
  <c r="J53" i="2"/>
  <c r="J26" i="2"/>
  <c r="J24" i="2"/>
  <c r="J20" i="2"/>
  <c r="J21" i="2"/>
  <c r="J15" i="2"/>
  <c r="J16" i="2"/>
  <c r="J17" i="2"/>
  <c r="J13" i="2"/>
  <c r="J12" i="2"/>
  <c r="J11" i="2"/>
  <c r="J10" i="2"/>
  <c r="J9" i="2"/>
  <c r="J8" i="2"/>
  <c r="J6" i="2"/>
  <c r="J5" i="2"/>
  <c r="H106" i="2" l="1"/>
  <c r="J106" i="2" s="1"/>
  <c r="H97" i="2"/>
  <c r="I54" i="2" l="1"/>
  <c r="M147" i="2" l="1"/>
  <c r="K137" i="2"/>
  <c r="K132" i="2"/>
  <c r="K128" i="2"/>
  <c r="K114" i="2"/>
  <c r="M107" i="2" l="1"/>
  <c r="M148" i="2" s="1"/>
  <c r="K147" i="2"/>
  <c r="K107" i="2"/>
  <c r="K148" i="2" l="1"/>
  <c r="E27" i="1" l="1"/>
  <c r="E26" i="1"/>
  <c r="D19" i="1"/>
  <c r="D28" i="1"/>
  <c r="E25" i="1"/>
  <c r="E23" i="1"/>
  <c r="E24" i="1"/>
  <c r="E22" i="1"/>
  <c r="E21" i="1"/>
  <c r="E71" i="2"/>
  <c r="G71" i="2" s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9" i="1" l="1"/>
  <c r="F76" i="2"/>
  <c r="G93" i="2"/>
  <c r="G78" i="2" l="1"/>
  <c r="G77" i="2"/>
  <c r="G70" i="2"/>
  <c r="G50" i="2"/>
  <c r="G48" i="2"/>
  <c r="G42" i="2"/>
  <c r="G41" i="2"/>
  <c r="G45" i="2"/>
  <c r="G46" i="2"/>
  <c r="G91" i="2" l="1"/>
  <c r="G39" i="2"/>
  <c r="H71" i="2" l="1"/>
  <c r="J71" i="2" s="1"/>
  <c r="H69" i="2"/>
  <c r="J69" i="2" s="1"/>
  <c r="C137" i="2"/>
  <c r="C114" i="2"/>
  <c r="C76" i="2"/>
  <c r="I146" i="2" l="1"/>
  <c r="I147" i="2" s="1"/>
  <c r="E79" i="2" l="1"/>
  <c r="G79" i="2" s="1"/>
  <c r="E69" i="2"/>
  <c r="H137" i="2" l="1"/>
  <c r="J137" i="2" s="1"/>
  <c r="H114" i="2"/>
  <c r="J114" i="2" s="1"/>
  <c r="H79" i="2"/>
  <c r="J79" i="2" s="1"/>
  <c r="H76" i="2"/>
  <c r="J76" i="2" s="1"/>
  <c r="I97" i="2"/>
  <c r="J97" i="2" s="1"/>
  <c r="I76" i="2"/>
  <c r="I67" i="2"/>
  <c r="I61" i="2"/>
  <c r="I25" i="2"/>
  <c r="I14" i="2"/>
  <c r="C146" i="2"/>
  <c r="C132" i="2"/>
  <c r="C128" i="2"/>
  <c r="C126" i="2"/>
  <c r="C124" i="2"/>
  <c r="C106" i="2"/>
  <c r="C101" i="2"/>
  <c r="C97" i="2"/>
  <c r="C79" i="2"/>
  <c r="C73" i="2"/>
  <c r="C69" i="2"/>
  <c r="C67" i="2"/>
  <c r="C61" i="2"/>
  <c r="C54" i="2"/>
  <c r="C25" i="2"/>
  <c r="C19" i="2"/>
  <c r="C14" i="2"/>
  <c r="I107" i="2" l="1"/>
  <c r="I148" i="2" s="1"/>
  <c r="C147" i="2"/>
  <c r="C107" i="2"/>
  <c r="H146" i="2"/>
  <c r="J146" i="2" s="1"/>
  <c r="H132" i="2"/>
  <c r="J132" i="2" s="1"/>
  <c r="H128" i="2"/>
  <c r="J128" i="2" s="1"/>
  <c r="H126" i="2"/>
  <c r="J126" i="2" s="1"/>
  <c r="H124" i="2"/>
  <c r="J124" i="2" s="1"/>
  <c r="J147" i="2" s="1"/>
  <c r="H101" i="2"/>
  <c r="J101" i="2" s="1"/>
  <c r="G98" i="2"/>
  <c r="H67" i="2"/>
  <c r="J67" i="2" s="1"/>
  <c r="H61" i="2"/>
  <c r="J61" i="2" s="1"/>
  <c r="H54" i="2"/>
  <c r="J54" i="2" s="1"/>
  <c r="H25" i="2"/>
  <c r="J25" i="2" s="1"/>
  <c r="H19" i="2"/>
  <c r="J19" i="2" s="1"/>
  <c r="H14" i="2"/>
  <c r="J14" i="2" s="1"/>
  <c r="H107" i="2" l="1"/>
  <c r="J107" i="2" s="1"/>
  <c r="J148" i="2" s="1"/>
  <c r="C148" i="2"/>
  <c r="H147" i="2"/>
  <c r="H148" i="2" l="1"/>
  <c r="G135" i="2"/>
  <c r="E128" i="2"/>
  <c r="G119" i="2"/>
  <c r="E126" i="2"/>
  <c r="E106" i="2"/>
  <c r="G103" i="2"/>
  <c r="G99" i="2"/>
  <c r="F97" i="2"/>
  <c r="G89" i="2"/>
  <c r="E76" i="2"/>
  <c r="G72" i="2"/>
  <c r="E73" i="2"/>
  <c r="G73" i="2" s="1"/>
  <c r="D128" i="2"/>
  <c r="D126" i="2"/>
  <c r="D103" i="2"/>
  <c r="D73" i="2"/>
  <c r="D76" i="2"/>
  <c r="D69" i="2"/>
  <c r="C19" i="1" l="1"/>
  <c r="G26" i="2"/>
  <c r="G84" i="2"/>
  <c r="D132" i="2"/>
  <c r="E132" i="2"/>
  <c r="G131" i="2"/>
  <c r="G129" i="2" l="1"/>
  <c r="G130" i="2"/>
  <c r="G139" i="2"/>
  <c r="G138" i="2"/>
  <c r="E146" i="2"/>
  <c r="G127" i="2"/>
  <c r="G128" i="2" s="1"/>
  <c r="G125" i="2"/>
  <c r="G115" i="2"/>
  <c r="G116" i="2"/>
  <c r="G121" i="2"/>
  <c r="G109" i="2"/>
  <c r="G111" i="2"/>
  <c r="G112" i="2"/>
  <c r="G106" i="2"/>
  <c r="G105" i="2"/>
  <c r="G100" i="2"/>
  <c r="G80" i="2"/>
  <c r="G82" i="2"/>
  <c r="G83" i="2"/>
  <c r="G86" i="2"/>
  <c r="G87" i="2"/>
  <c r="G88" i="2"/>
  <c r="G90" i="2"/>
  <c r="G94" i="2"/>
  <c r="G74" i="2"/>
  <c r="G68" i="2"/>
  <c r="G62" i="2"/>
  <c r="G63" i="2"/>
  <c r="G64" i="2"/>
  <c r="G55" i="2"/>
  <c r="G56" i="2"/>
  <c r="G57" i="2"/>
  <c r="G27" i="2"/>
  <c r="G28" i="2"/>
  <c r="G29" i="2"/>
  <c r="G30" i="2"/>
  <c r="G31" i="2"/>
  <c r="G32" i="2"/>
  <c r="G33" i="2"/>
  <c r="G34" i="2"/>
  <c r="G36" i="2"/>
  <c r="G38" i="2"/>
  <c r="G40" i="2"/>
  <c r="G43" i="2"/>
  <c r="G44" i="2"/>
  <c r="G47" i="2"/>
  <c r="G52" i="2"/>
  <c r="G53" i="2"/>
  <c r="G20" i="2"/>
  <c r="G21" i="2"/>
  <c r="G22" i="2"/>
  <c r="G24" i="2"/>
  <c r="G15" i="2"/>
  <c r="G16" i="2"/>
  <c r="G17" i="2"/>
  <c r="G5" i="2"/>
  <c r="G6" i="2"/>
  <c r="G7" i="2"/>
  <c r="G8" i="2"/>
  <c r="G9" i="2"/>
  <c r="G10" i="2"/>
  <c r="G11" i="2"/>
  <c r="G12" i="2"/>
  <c r="G13" i="2"/>
  <c r="F146" i="2"/>
  <c r="F147" i="2" s="1"/>
  <c r="F67" i="2"/>
  <c r="F61" i="2"/>
  <c r="E137" i="2"/>
  <c r="E114" i="2"/>
  <c r="E67" i="2"/>
  <c r="D146" i="2" l="1"/>
  <c r="D114" i="2"/>
  <c r="D106" i="2"/>
  <c r="G146" i="2" l="1"/>
  <c r="G137" i="2"/>
  <c r="D137" i="2"/>
  <c r="G132" i="2"/>
  <c r="G126" i="2"/>
  <c r="E124" i="2"/>
  <c r="D124" i="2"/>
  <c r="G114" i="2"/>
  <c r="E101" i="2"/>
  <c r="D101" i="2"/>
  <c r="E97" i="2"/>
  <c r="G97" i="2" s="1"/>
  <c r="D97" i="2"/>
  <c r="G76" i="2"/>
  <c r="G69" i="2"/>
  <c r="G67" i="2"/>
  <c r="D67" i="2"/>
  <c r="E61" i="2"/>
  <c r="D61" i="2"/>
  <c r="F54" i="2"/>
  <c r="E54" i="2"/>
  <c r="D54" i="2"/>
  <c r="F25" i="2"/>
  <c r="E25" i="2"/>
  <c r="D25" i="2"/>
  <c r="E19" i="2"/>
  <c r="G19" i="2" s="1"/>
  <c r="D19" i="2"/>
  <c r="F14" i="2"/>
  <c r="E14" i="2"/>
  <c r="D14" i="2"/>
  <c r="C28" i="1"/>
  <c r="E28" i="1" s="1"/>
  <c r="D107" i="2" l="1"/>
  <c r="E107" i="2"/>
  <c r="D147" i="2"/>
  <c r="G101" i="2"/>
  <c r="G61" i="2"/>
  <c r="F107" i="2"/>
  <c r="F148" i="2" s="1"/>
  <c r="G124" i="2"/>
  <c r="G147" i="2" s="1"/>
  <c r="E147" i="2"/>
  <c r="G14" i="2"/>
  <c r="G54" i="2"/>
  <c r="G25" i="2"/>
  <c r="G107" i="2" l="1"/>
  <c r="G148" i="2" s="1"/>
  <c r="D148" i="2"/>
  <c r="E148" i="2"/>
</calcChain>
</file>

<file path=xl/sharedStrings.xml><?xml version="1.0" encoding="utf-8"?>
<sst xmlns="http://schemas.openxmlformats.org/spreadsheetml/2006/main" count="498" uniqueCount="315">
  <si>
    <t>Účet</t>
  </si>
  <si>
    <t>Položka</t>
  </si>
  <si>
    <t>Material celkem</t>
  </si>
  <si>
    <t>Cestovné celkem</t>
  </si>
  <si>
    <t>Náklady na reprezentaci</t>
  </si>
  <si>
    <t>Služby celkem</t>
  </si>
  <si>
    <t>Mzdy celkem</t>
  </si>
  <si>
    <t>Zákonné pojistné celkem</t>
  </si>
  <si>
    <t>Zákonné sociální náklady</t>
  </si>
  <si>
    <t>Kurzové ztráty</t>
  </si>
  <si>
    <t>Jiné ostatní náklady</t>
  </si>
  <si>
    <t>Náklady celkem</t>
  </si>
  <si>
    <t>Tržby za vlastní výrobky</t>
  </si>
  <si>
    <t>Tržby z prodeje služeb</t>
  </si>
  <si>
    <t>Úroky</t>
  </si>
  <si>
    <t>Zúčtování fondů</t>
  </si>
  <si>
    <t>Jiné ostatní výnosy (výnos z odpisů z dotace)</t>
  </si>
  <si>
    <t>Výnosy celkem</t>
  </si>
  <si>
    <t>Mgr. Jan Prouza, Ph.D.</t>
  </si>
  <si>
    <t>děkan FF UHK</t>
  </si>
  <si>
    <t>Odpisy hmotného a nehmotného investičního majetku</t>
  </si>
  <si>
    <t>činnost 12*</t>
  </si>
  <si>
    <t>návrh celkem</t>
  </si>
  <si>
    <t>Spotřeba materiálu - kancelářské potřeby</t>
  </si>
  <si>
    <t>Spotřeba materiálu - čistící prostředky</t>
  </si>
  <si>
    <t>Spotřeba materiálu - ochranné pomůcky</t>
  </si>
  <si>
    <t>Spotřeba materiálu - knihy, časopisy</t>
  </si>
  <si>
    <t>Spotřeba materiálu - DHIM</t>
  </si>
  <si>
    <t>Spotřeba materiálu - opravy</t>
  </si>
  <si>
    <t>Spotřeba materiálu - reklamní předměty</t>
  </si>
  <si>
    <t>Spotřeba materiálu</t>
  </si>
  <si>
    <t>Opravy a udržování - budovy</t>
  </si>
  <si>
    <t>Opravy a udržování</t>
  </si>
  <si>
    <t>Cestovné zahraniční zaměstnanci</t>
  </si>
  <si>
    <t>Cestovné tuzemské zaměstnanci</t>
  </si>
  <si>
    <t>Cestovné Per diem</t>
  </si>
  <si>
    <t>Náklady na reprezentaci DN</t>
  </si>
  <si>
    <t>Poštovné</t>
  </si>
  <si>
    <t>Telefony</t>
  </si>
  <si>
    <t>Poplatky - konference, semináře, kurzy</t>
  </si>
  <si>
    <t>Inzerce, reklama, propagace</t>
  </si>
  <si>
    <t>Stravování zaměstnanců</t>
  </si>
  <si>
    <t>Nájemné (pronájem kopírky)</t>
  </si>
  <si>
    <t>SW licence</t>
  </si>
  <si>
    <t>Tisk, grafické práce</t>
  </si>
  <si>
    <t>Benefity pro zaměstnance ze sociálního fondu</t>
  </si>
  <si>
    <t>Stravování a ubytování tuzemsko na fakturu</t>
  </si>
  <si>
    <t>"Nehrazený SW" - vnitřní zúčtování</t>
  </si>
  <si>
    <t>Doprava - vnitřní zúčtování</t>
  </si>
  <si>
    <t>Ostatní služby</t>
  </si>
  <si>
    <t>Služby ostatní DN</t>
  </si>
  <si>
    <t>Mzdové náklady</t>
  </si>
  <si>
    <t>OON - DPČ</t>
  </si>
  <si>
    <t>OON - DPP</t>
  </si>
  <si>
    <t>Zákonné zdravotní pojištění</t>
  </si>
  <si>
    <t>Zákonné sociální pojištění</t>
  </si>
  <si>
    <t>Zákonné pojištění úrazové</t>
  </si>
  <si>
    <t>Tvorba sociálního fondu</t>
  </si>
  <si>
    <t>Kurzové ztraty</t>
  </si>
  <si>
    <t>Bankovní poplatky</t>
  </si>
  <si>
    <t>Haléřové vyrovnání</t>
  </si>
  <si>
    <t>Stipendia prospěchová</t>
  </si>
  <si>
    <t>Stipendia mimořádná</t>
  </si>
  <si>
    <t>Penzijní připojištění</t>
  </si>
  <si>
    <t>Životní připojištění</t>
  </si>
  <si>
    <t>Spoluúčsast OPVV a jiné</t>
  </si>
  <si>
    <t>Tvorba FPP</t>
  </si>
  <si>
    <t>Pojištění cestovní</t>
  </si>
  <si>
    <t>Jiné ostatní náklady TZ DU</t>
  </si>
  <si>
    <t>Jiné ostatní náklady DN</t>
  </si>
  <si>
    <t>Odpisy hmotného a nehmotného inv. majetku dotované</t>
  </si>
  <si>
    <t>Odpisy</t>
  </si>
  <si>
    <t>Změna stavu zásob výrobků</t>
  </si>
  <si>
    <t>Tržby za vlastní výrobky - skripta, knihy</t>
  </si>
  <si>
    <t>Tržby z prodeje služeb DU</t>
  </si>
  <si>
    <t>Ostatní poplatky studentů</t>
  </si>
  <si>
    <t>Nabíjení karet</t>
  </si>
  <si>
    <t>Habilitační řízení</t>
  </si>
  <si>
    <t>Nostrifikace zahraničního studia</t>
  </si>
  <si>
    <t>Úroky z běžného účtu DU</t>
  </si>
  <si>
    <t>Kurzové zisky</t>
  </si>
  <si>
    <t>Jiné ostatní výnosy</t>
  </si>
  <si>
    <t>Výnos z odpisů z dotace</t>
  </si>
  <si>
    <t>Dotace - institucionální podpora MŠMT VaV</t>
  </si>
  <si>
    <t>Přijatý příspěvek MŠMT</t>
  </si>
  <si>
    <t>Přijaté příspěvky zúčtované mezi</t>
  </si>
  <si>
    <t>HV</t>
  </si>
  <si>
    <t>činnost 11*</t>
  </si>
  <si>
    <t>příspěvek MŠMT na mzdy a provoz</t>
  </si>
  <si>
    <t>příspěvek MŠMT na rozvoj vědy</t>
  </si>
  <si>
    <t>činnost 16*</t>
  </si>
  <si>
    <t>vlastní příjmy</t>
  </si>
  <si>
    <t>činnost 17*</t>
  </si>
  <si>
    <t>ukazatel A</t>
  </si>
  <si>
    <t>ukazatel K</t>
  </si>
  <si>
    <t>ÚSP</t>
  </si>
  <si>
    <t>celkem</t>
  </si>
  <si>
    <t>Návrh
 2017</t>
  </si>
  <si>
    <t>Skutečnost
 2017</t>
  </si>
  <si>
    <t>Návrh
2018</t>
  </si>
  <si>
    <t>Skutečnost
2018</t>
  </si>
  <si>
    <t>Návrh
 2019</t>
  </si>
  <si>
    <t>Skutečnost 
2019</t>
  </si>
  <si>
    <t>KSOC</t>
  </si>
  <si>
    <t>KFSV</t>
  </si>
  <si>
    <t>KPOL</t>
  </si>
  <si>
    <t>KARCH</t>
  </si>
  <si>
    <t>CJP</t>
  </si>
  <si>
    <t>HÚ</t>
  </si>
  <si>
    <t>KPVHA</t>
  </si>
  <si>
    <t>Celkem</t>
  </si>
  <si>
    <t>Změna stavu zásob výrobků - centrální E-shop</t>
  </si>
  <si>
    <t>Tržby - skripta do zahraničí</t>
  </si>
  <si>
    <t>Tržby - skripta centrální e-shop</t>
  </si>
  <si>
    <t>Tržby e-shop FF</t>
  </si>
  <si>
    <t>vzájemná výuka FF x FIM</t>
  </si>
  <si>
    <t>vzájemná výuka FF x PdF</t>
  </si>
  <si>
    <t>vzájemná výuka FF PřF</t>
  </si>
  <si>
    <t>dodatečná dotace</t>
  </si>
  <si>
    <t>vyrovnání "nehr. SW" dle skutečnosti</t>
  </si>
  <si>
    <t>vyrovnání energií dle skutečnosti</t>
  </si>
  <si>
    <t>Návrh
 2020</t>
  </si>
  <si>
    <t>Skutečnost 
2020</t>
  </si>
  <si>
    <t>Návrh 
2021</t>
  </si>
  <si>
    <t>fondy (stipendijní, sociální)</t>
  </si>
  <si>
    <t>Použití stipendijního fondu</t>
  </si>
  <si>
    <t>Použití FPP</t>
  </si>
  <si>
    <t>Připravila: ing. Ivana Svobodová, tajemnice FF UHK</t>
  </si>
  <si>
    <t>činnost 1110, 1650, 17*</t>
  </si>
  <si>
    <t>činnost 1220</t>
  </si>
  <si>
    <t>Režie - vnitřní zúčtování (GA ČR, TA ČR, NAKI, …)</t>
  </si>
  <si>
    <t>Ostatní služby - telefony DN</t>
  </si>
  <si>
    <t>Služby - vnitřní zúčtování</t>
  </si>
  <si>
    <t>Publikační poplatky</t>
  </si>
  <si>
    <t>Pokuty a penále DN</t>
  </si>
  <si>
    <t xml:space="preserve">Pokuty a penále </t>
  </si>
  <si>
    <t>Další náklady DN</t>
  </si>
  <si>
    <t>Poplatky terminál - platební kartou</t>
  </si>
  <si>
    <t>Odpisy hmotného a nehmotného majetku nedotované</t>
  </si>
  <si>
    <t>Zůstatková cena vyřaz. hmot. a nehmot. majetku</t>
  </si>
  <si>
    <t>Odpisy nehmotného majetku z vlast. prostředků</t>
  </si>
  <si>
    <t>Použití sociálního fondu</t>
  </si>
  <si>
    <t>Skutečnost
2021</t>
  </si>
  <si>
    <t>Návrh 
2022</t>
  </si>
  <si>
    <t>Pokuty a penále</t>
  </si>
  <si>
    <t>Ostatní služby - nájemné DN</t>
  </si>
  <si>
    <t>Ostatní služby - lékařské prohlídky</t>
  </si>
  <si>
    <t>Dary nad 2000, DN - AMAWET</t>
  </si>
  <si>
    <t>Dary</t>
  </si>
  <si>
    <t>Studijní poplatky - nadstandard</t>
  </si>
  <si>
    <t>Opravy a udržování ostatní DN</t>
  </si>
  <si>
    <t>Opravy a udržování - ostatní DU</t>
  </si>
  <si>
    <t>Opravy a udržování - přístroje DU</t>
  </si>
  <si>
    <t>Spotřeba materiálu - ostatní DN</t>
  </si>
  <si>
    <t>Spotřeba materiálu - ostatní DU</t>
  </si>
  <si>
    <t>Cestovné stud. + zam. přijatí</t>
  </si>
  <si>
    <t>ost.nepř.náklady PROJEKTY - vnitřní zúčtování (RN zak.48*)</t>
  </si>
  <si>
    <t>Stravování a ubytování zahr. na fakturu</t>
  </si>
  <si>
    <t xml:space="preserve">Dary do 2000 DU </t>
  </si>
  <si>
    <t>Stipendia doktorandi (doplatek - přečerpání dotace)</t>
  </si>
  <si>
    <t>Tržby z nájemného DU s DPH</t>
  </si>
  <si>
    <t>Kurzové ztráty DN</t>
  </si>
  <si>
    <t>Kurzové ztráty DU</t>
  </si>
  <si>
    <t>Tržby skript přímý prodej</t>
  </si>
  <si>
    <t>Tržby z prodeje služeb DN</t>
  </si>
  <si>
    <t>Náhrady mzdy OSZZ minulých let</t>
  </si>
  <si>
    <t>Skutečnost
2022</t>
  </si>
  <si>
    <t>Návrh 
2023</t>
  </si>
  <si>
    <t>Přijaté příspěvky MŠMT zúčtované mezi org. složkami</t>
  </si>
  <si>
    <t>Zúčtování fondů (stipendijní, sociální, provozních prostředků)</t>
  </si>
  <si>
    <t>Opravy a udržování přístrojů</t>
  </si>
  <si>
    <t>Skutečnost 2023</t>
  </si>
  <si>
    <t>Návrh 2024</t>
  </si>
  <si>
    <t>Čerpání 2023 a návrh 2024 podrobně (činnosti 1110, 1220, 1650, fondy)</t>
  </si>
  <si>
    <t>Cestovné Erasmus</t>
  </si>
  <si>
    <t>ost.sl.-nájemné-vnitřní zúčtování</t>
  </si>
  <si>
    <t>Členské poplatky DN</t>
  </si>
  <si>
    <t>Ostatní daně a poplatky DU</t>
  </si>
  <si>
    <t>Jiné ostatní náklady DU</t>
  </si>
  <si>
    <t>Pojištění elektroniky</t>
  </si>
  <si>
    <t>Jiné ostatní výnosy - dopl.min.let, přebytky</t>
  </si>
  <si>
    <t>Skutečnost 
2023</t>
  </si>
  <si>
    <t>Návrh rozpočtu FF UHK na rok 2024 (činnost 1110, 1220, 1650 a fondy)</t>
  </si>
  <si>
    <t>Ostatní daně a poplatky</t>
  </si>
  <si>
    <t xml:space="preserve">Rozpočet Filozofické fakulty UHK byl projednán a schválen AS FF UHK dne </t>
  </si>
  <si>
    <t>Návrh 
2024</t>
  </si>
  <si>
    <t>tisky</t>
  </si>
  <si>
    <t>náklady na reprezentaci</t>
  </si>
  <si>
    <t>Ostatní služby - cílová skupina</t>
  </si>
  <si>
    <t>Tržby z prodeje služeb nájem DU</t>
  </si>
  <si>
    <t>Návrh 2025</t>
  </si>
  <si>
    <t>Skutečnost
2024</t>
  </si>
  <si>
    <t>Návrh
2025</t>
  </si>
  <si>
    <t>účet</t>
  </si>
  <si>
    <t>Položky</t>
  </si>
  <si>
    <t>skutečnost 2018</t>
  </si>
  <si>
    <t>skutečnost 2019</t>
  </si>
  <si>
    <t>skutečnost 
2020</t>
  </si>
  <si>
    <t>skutečnost
2021</t>
  </si>
  <si>
    <t>skutečnost 
2022</t>
  </si>
  <si>
    <t>skutečnost 
2023</t>
  </si>
  <si>
    <t>stravenky</t>
  </si>
  <si>
    <t>kancel.potřeby + ost.mater.</t>
  </si>
  <si>
    <t>cestovné</t>
  </si>
  <si>
    <t>telefony</t>
  </si>
  <si>
    <t xml:space="preserve">kopírování </t>
  </si>
  <si>
    <t>poštovné</t>
  </si>
  <si>
    <t>popl., konference, semináře</t>
  </si>
  <si>
    <t>ostatní služby</t>
  </si>
  <si>
    <t>mzdové náklady</t>
  </si>
  <si>
    <t>čerpání celkem</t>
  </si>
  <si>
    <t>přidělený limit</t>
  </si>
  <si>
    <t>Příkazce operace: PhDr. Miroslav Joukl, Ph.D., vedoucí KSOC</t>
  </si>
  <si>
    <t xml:space="preserve">                            </t>
  </si>
  <si>
    <t>Správce rozpočtu: ing. Ivana Svobodová, tajemnice FF</t>
  </si>
  <si>
    <t xml:space="preserve">Schváleno AS dne:   </t>
  </si>
  <si>
    <t>skutečnost 
2021</t>
  </si>
  <si>
    <t>DHIM</t>
  </si>
  <si>
    <t>opravy</t>
  </si>
  <si>
    <t>ostatní služby - přednášky LMS</t>
  </si>
  <si>
    <t>Příkazce operace: Mgr. Michal Rigel, Ph.D., vedoucí KFSV</t>
  </si>
  <si>
    <t>skutečnost
2023</t>
  </si>
  <si>
    <t>skutečnost
2024</t>
  </si>
  <si>
    <t>op.posudky</t>
  </si>
  <si>
    <t xml:space="preserve">ostatní služby </t>
  </si>
  <si>
    <t>kurzové ztráty</t>
  </si>
  <si>
    <t>bankovní poplatky</t>
  </si>
  <si>
    <t>Příkazce operace: Mgr. Milan Hrubeš, Ph.D., vedoucí KPOL</t>
  </si>
  <si>
    <t xml:space="preserve">Schváleno AS dne:  </t>
  </si>
  <si>
    <t>položky</t>
  </si>
  <si>
    <t>soc. pojištění</t>
  </si>
  <si>
    <t>kopírování</t>
  </si>
  <si>
    <t>konf.poplatek</t>
  </si>
  <si>
    <t>odborná praxe studentů</t>
  </si>
  <si>
    <t>521, 524</t>
  </si>
  <si>
    <t>mzdy + zákonné soc. pojištění</t>
  </si>
  <si>
    <t>Příkazce operace: Mgr. Iva Junová, Ph.D., ředitelka ÚSP</t>
  </si>
  <si>
    <t>kurzové ztráty a bank.popl.</t>
  </si>
  <si>
    <t>Příkazce operace: Mgr. Richard Thér, Ph.D., vedoucí KARCH</t>
  </si>
  <si>
    <t>skutečnost 2021</t>
  </si>
  <si>
    <t>Příkazce operace: Mgr. Martina Thérová, vedoucí CJP</t>
  </si>
  <si>
    <t>skutečnost
 2022</t>
  </si>
  <si>
    <t>skutečnost
2022</t>
  </si>
  <si>
    <t>skutečnost 2023</t>
  </si>
  <si>
    <t>Skutečnost 2024</t>
  </si>
  <si>
    <t>Ostatní služby-  inzerce DN</t>
  </si>
  <si>
    <t>Mzdové náklady - DN hrazené zam.</t>
  </si>
  <si>
    <t>Mzdové náklady - odstupné</t>
  </si>
  <si>
    <t>Mzdové náklady DN</t>
  </si>
  <si>
    <t>Zákonné sociální pojištění DN</t>
  </si>
  <si>
    <t>Zákonné zdravotní pojištění DN</t>
  </si>
  <si>
    <t>Ostatní služby SW DN</t>
  </si>
  <si>
    <t>tisk časopisu IANSA, letáky</t>
  </si>
  <si>
    <t>doplatek z CETY</t>
  </si>
  <si>
    <t>MAZARS, časopis IANSA, strojní  čištění chodeb, odborné praxe studentů</t>
  </si>
  <si>
    <t>Čerpání k 29.4. 2025</t>
  </si>
  <si>
    <t>návrh 
2025</t>
  </si>
  <si>
    <t>Příkazce operace: Mgr. Vojtěch Kessler, Ph.D., ředitel HÚ</t>
  </si>
  <si>
    <t>Příkazce operace: Mgr. Vojtěch Kessler, Ph.D., vedoucí KPVHA</t>
  </si>
  <si>
    <t>skutečnost 
2024</t>
  </si>
  <si>
    <t>ÚSP - návrh rozpočtu 2025</t>
  </si>
  <si>
    <t>KSOC - návrh rozpočtu 2025</t>
  </si>
  <si>
    <t>KFSV - návrh rozpočtu 2025</t>
  </si>
  <si>
    <t>KPOL - návrh rozpočtu 2025</t>
  </si>
  <si>
    <t>KARCH - návrh rozpočtu 2025</t>
  </si>
  <si>
    <t>CJP - návrh rozpočtu 2025</t>
  </si>
  <si>
    <t>HÚ - návrh rozpočtu 2025</t>
  </si>
  <si>
    <t>KPVHA - návrh rozpočtu 2025</t>
  </si>
  <si>
    <t>KOMENTÁŘ K ROZPOČTU PLÁNOVANÉMU NA ROK 2025</t>
  </si>
  <si>
    <t xml:space="preserve">Financování VVŠ v roce 2025 vychází ze „Zásad a pravidel financování veřejných vysokých škol pro rok 2025“ vydaných MŠMT.  </t>
  </si>
  <si>
    <t>Počet studentů</t>
  </si>
  <si>
    <t>44 721 178</t>
  </si>
  <si>
    <t>45 770 659</t>
  </si>
  <si>
    <t>48 141 958</t>
  </si>
  <si>
    <t>45 386 704</t>
  </si>
  <si>
    <r>
      <t xml:space="preserve">Rozpočet FF UHK je tvořen především </t>
    </r>
    <r>
      <rPr>
        <b/>
        <sz val="12"/>
        <color theme="1"/>
        <rFont val="Calibri"/>
        <family val="2"/>
        <charset val="238"/>
        <scheme val="minor"/>
      </rPr>
      <t xml:space="preserve">příspěvkem MŠMT A + K, </t>
    </r>
    <r>
      <rPr>
        <sz val="12"/>
        <color theme="1"/>
        <rFont val="Calibri"/>
        <family val="2"/>
        <charset val="238"/>
        <scheme val="minor"/>
      </rPr>
      <t>jehož součástí je</t>
    </r>
    <r>
      <rPr>
        <b/>
        <sz val="12"/>
        <color theme="1"/>
        <rFont val="Calibri"/>
        <family val="2"/>
        <charset val="238"/>
        <scheme val="minor"/>
      </rPr>
      <t xml:space="preserve"> ukazatel PPK </t>
    </r>
    <r>
      <rPr>
        <sz val="12"/>
        <color theme="1"/>
        <rFont val="Calibri"/>
        <family val="2"/>
        <charset val="238"/>
        <scheme val="minor"/>
      </rPr>
      <t>(</t>
    </r>
    <r>
      <rPr>
        <i/>
        <sz val="12"/>
        <color theme="1"/>
        <rFont val="Calibri"/>
        <family val="2"/>
        <charset val="238"/>
        <scheme val="minor"/>
      </rPr>
      <t>premie pro kvalitu</t>
    </r>
    <r>
      <rPr>
        <sz val="12"/>
        <color theme="1"/>
        <rFont val="Calibri"/>
        <family val="2"/>
        <charset val="238"/>
        <scheme val="minor"/>
      </rPr>
      <t xml:space="preserve">). </t>
    </r>
  </si>
  <si>
    <r>
      <t xml:space="preserve">Protože tyto finanční prostředky nepokryjí  provoz fakulty, je nutné zapojit i finanční prostředky z </t>
    </r>
    <r>
      <rPr>
        <b/>
        <sz val="12"/>
        <color theme="1"/>
        <rFont val="Calibri"/>
        <family val="2"/>
        <charset val="238"/>
        <scheme val="minor"/>
      </rPr>
      <t>DKRVO</t>
    </r>
    <r>
      <rPr>
        <sz val="12"/>
        <color theme="1"/>
        <rFont val="Calibri"/>
        <family val="2"/>
        <charset val="238"/>
        <scheme val="minor"/>
      </rPr>
      <t>, což jsou</t>
    </r>
  </si>
  <si>
    <r>
      <t>finanční prostředky přidělené fakultám dle hodnocení vědy a výzkumu. Jde o finanční prostředky na</t>
    </r>
    <r>
      <rPr>
        <i/>
        <sz val="12"/>
        <color theme="1"/>
        <rFont val="Calibri"/>
        <family val="2"/>
        <charset val="238"/>
        <scheme val="minor"/>
      </rPr>
      <t xml:space="preserve"> podporu dlouhodobého </t>
    </r>
  </si>
  <si>
    <r>
      <t xml:space="preserve">Nedílnou součástí rozpočtu FF UHK jsou vlastní příjmy, kde počítáme s cca </t>
    </r>
    <r>
      <rPr>
        <b/>
        <sz val="12"/>
        <color theme="1"/>
        <rFont val="Calibri"/>
        <family val="2"/>
        <charset val="238"/>
        <scheme val="minor"/>
      </rPr>
      <t>3 mil. Kč</t>
    </r>
    <r>
      <rPr>
        <sz val="12"/>
        <color theme="1"/>
        <rFont val="Calibri"/>
        <family val="2"/>
        <charset val="238"/>
        <scheme val="minor"/>
      </rPr>
      <t xml:space="preserve">, výnosy z odpisů ve výši </t>
    </r>
    <r>
      <rPr>
        <b/>
        <sz val="12"/>
        <color theme="1"/>
        <rFont val="Calibri"/>
        <family val="2"/>
        <charset val="238"/>
        <scheme val="minor"/>
      </rPr>
      <t>4 mil. Kč</t>
    </r>
    <r>
      <rPr>
        <sz val="12"/>
        <color theme="1"/>
        <rFont val="Calibri"/>
        <family val="2"/>
        <charset val="238"/>
        <scheme val="minor"/>
      </rPr>
      <t xml:space="preserve"> a se</t>
    </r>
  </si>
  <si>
    <r>
      <t xml:space="preserve">zapojením fondů (především sociálního a stipendijního) ve výši </t>
    </r>
    <r>
      <rPr>
        <b/>
        <sz val="12"/>
        <color theme="1"/>
        <rFont val="Calibri"/>
        <family val="2"/>
        <charset val="238"/>
        <scheme val="minor"/>
      </rPr>
      <t>3,5 mil. Kč</t>
    </r>
    <r>
      <rPr>
        <sz val="12"/>
        <color theme="1"/>
        <rFont val="Calibri"/>
        <family val="2"/>
        <charset val="238"/>
        <scheme val="minor"/>
      </rPr>
      <t>.</t>
    </r>
  </si>
  <si>
    <t>Na rok 2025 jsme obdrželi cca 45 mil. Kč.</t>
  </si>
  <si>
    <r>
      <t>Fixní část rozpočtu –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tzv. ukazatel A</t>
    </r>
    <r>
      <rPr>
        <sz val="12"/>
        <color theme="1"/>
        <rFont val="Calibri"/>
        <family val="2"/>
        <charset val="238"/>
        <scheme val="minor"/>
      </rPr>
      <t xml:space="preserve"> vychází z počtu studentů a finanční náročnosti akreditovaných studijních programů. </t>
    </r>
  </si>
  <si>
    <r>
      <t>Výkonová část – ukazatel K</t>
    </r>
    <r>
      <rPr>
        <sz val="12"/>
        <color theme="1"/>
        <rFont val="Calibri"/>
        <family val="2"/>
        <charset val="238"/>
        <scheme val="minor"/>
      </rPr>
      <t>, který se orientuje výhradně na bonifikaci vysokých škol dle kvality a výkonu, se skládá</t>
    </r>
  </si>
  <si>
    <t xml:space="preserve">z několika kvalitativních a výkonových ukazatelů (RIV body, účelové neinvestiční prostředky na výzkum, vlastní příjmy,  </t>
  </si>
  <si>
    <t>počet docentů a profesorů, počet absolventů, cizinců a samoplátců, vyslaní a přijatí studenti v rámci mobilitních programů)</t>
  </si>
  <si>
    <r>
      <t xml:space="preserve">a v roce 2025 činí pro FF více než </t>
    </r>
    <r>
      <rPr>
        <b/>
        <sz val="12"/>
        <color theme="1"/>
        <rFont val="Calibri"/>
        <family val="2"/>
        <charset val="238"/>
        <scheme val="minor"/>
      </rPr>
      <t>33 mil. Kč</t>
    </r>
    <r>
      <rPr>
        <sz val="12"/>
        <color theme="1"/>
        <rFont val="Calibri"/>
        <family val="2"/>
        <charset val="238"/>
        <scheme val="minor"/>
      </rPr>
      <t>.</t>
    </r>
  </si>
  <si>
    <r>
      <t>Ukazatel PPK</t>
    </r>
    <r>
      <rPr>
        <sz val="12"/>
        <color theme="1"/>
        <rFont val="Calibri"/>
        <family val="2"/>
        <charset val="238"/>
        <scheme val="minor"/>
      </rPr>
      <t xml:space="preserve"> hodnotí fakulty na základě doplňujících kritérií, na kterých se shodla vedení jednotlivých fakult UHK.</t>
    </r>
  </si>
  <si>
    <t>Hodnotí se počty absolventů doktorského studia, počet akreditovaných Ph.D. programů, habilitačních práv a práv</t>
  </si>
  <si>
    <t>jmenovat profesory, kvalifikační struktura akademických pracovníků, mobility, samoplátci, počty zahraničních pedagogů a</t>
  </si>
  <si>
    <t>výzkumníků, počty externích projektů základního a aplikovaného výzkumu, výnosy z vedlejší hospodářské činnosti, články</t>
  </si>
  <si>
    <r>
      <t xml:space="preserve">v prestižních časopisech a vydavatelsvích apod. Pro rok 2025 činí </t>
    </r>
    <r>
      <rPr>
        <b/>
        <sz val="11"/>
        <color theme="1"/>
        <rFont val="Calibri"/>
        <family val="2"/>
        <charset val="238"/>
        <scheme val="minor"/>
      </rPr>
      <t>více než 24 mil. Kč.</t>
    </r>
  </si>
  <si>
    <t>40 308 079</t>
  </si>
  <si>
    <t>38 816 544</t>
  </si>
  <si>
    <t>41 235 973</t>
  </si>
  <si>
    <t>33 460 146</t>
  </si>
  <si>
    <t>ukazatel PPK</t>
  </si>
  <si>
    <t>20 759 999</t>
  </si>
  <si>
    <t>16 831 912</t>
  </si>
  <si>
    <t>16 587 148</t>
  </si>
  <si>
    <t>24 459 592</t>
  </si>
  <si>
    <r>
      <t xml:space="preserve">Příspěvek A + K včetně PPK v roce 2025 činí celkem 103 306 442,- Kč, </t>
    </r>
    <r>
      <rPr>
        <sz val="12"/>
        <color theme="1"/>
        <rFont val="Calibri"/>
        <family val="2"/>
        <charset val="238"/>
        <scheme val="minor"/>
      </rPr>
      <t xml:space="preserve">po odvodech na rektorát je to 78 088 039,- Kč, </t>
    </r>
  </si>
  <si>
    <r>
      <t xml:space="preserve">po vrácení části režií z rektorátu zpět na fakulty je konečná částka pro FF do rozpočtu fakulty </t>
    </r>
    <r>
      <rPr>
        <b/>
        <sz val="12"/>
        <color theme="1"/>
        <rFont val="Calibri"/>
        <family val="2"/>
        <charset val="238"/>
        <scheme val="minor"/>
      </rPr>
      <t>82 648 426,- Kč</t>
    </r>
    <r>
      <rPr>
        <sz val="12"/>
        <color theme="1"/>
        <rFont val="Calibri"/>
        <family val="2"/>
        <charset val="238"/>
        <scheme val="minor"/>
      </rPr>
      <t>.</t>
    </r>
  </si>
  <si>
    <r>
      <t xml:space="preserve">koncepčního rozvoje výzkumné organizace. </t>
    </r>
    <r>
      <rPr>
        <sz val="12"/>
        <color theme="1"/>
        <rFont val="Calibri"/>
        <family val="2"/>
        <charset val="238"/>
        <scheme val="minor"/>
      </rPr>
      <t xml:space="preserve">Pro letošní rok můžeme zatím počítat se </t>
    </r>
    <r>
      <rPr>
        <b/>
        <sz val="12"/>
        <color theme="1"/>
        <rFont val="Calibri"/>
        <family val="2"/>
        <charset val="238"/>
        <scheme val="minor"/>
      </rPr>
      <t>16 391 025,- Kč</t>
    </r>
    <r>
      <rPr>
        <sz val="12"/>
        <color theme="1"/>
        <rFont val="Calibri"/>
        <family val="2"/>
        <charset val="238"/>
        <scheme val="minor"/>
      </rPr>
      <t xml:space="preserve"> (což je 75% loňské částky). </t>
    </r>
  </si>
  <si>
    <t>ukazatel DKRVO</t>
  </si>
  <si>
    <r>
      <rPr>
        <b/>
        <sz val="12"/>
        <color theme="1"/>
        <rFont val="Calibri"/>
        <family val="2"/>
        <charset val="238"/>
        <scheme val="minor"/>
      </rPr>
      <t>Finanční prostředky DKRVO</t>
    </r>
    <r>
      <rPr>
        <sz val="12"/>
        <color theme="1"/>
        <rFont val="Calibri"/>
        <family val="2"/>
        <charset val="238"/>
        <scheme val="minor"/>
      </rPr>
      <t xml:space="preserve"> se rozdělují do několika zakázek. Největší část jde na mzdy našich i zahraničních docentů a </t>
    </r>
  </si>
  <si>
    <t xml:space="preserve">profesorů a výzkumných pracovníků, na odměny za publikační výkony akademických a vědeckých pracovníků a studentů FF UHK </t>
  </si>
  <si>
    <t>dle výnosu děkana č. 22/2022, část jde na Ediční radu, další zakázka je pro postdoky a o zbývající finanční prostředky se</t>
  </si>
  <si>
    <t>soutěží dle výnosu děkana č. 16/2024 při vytváření mezinárodních výzkumných týmů.</t>
  </si>
  <si>
    <t xml:space="preserve">Celkem tedy navržený rozpočet FF UHK na rok 2025 počítá s finančními prostředky ve výši 109 325 435,- Kč. </t>
  </si>
  <si>
    <t>návrh</t>
  </si>
  <si>
    <t>tvorba FPP</t>
  </si>
  <si>
    <t>na co nám nestačí  přidělené finance (stipendia, vybavení laboratoří, učeben a kanceláří, spolufinancování rekonstrukci na UHK apod.</t>
  </si>
  <si>
    <t xml:space="preserve">Ušetřené a nevyčerpané finanční prostředky se na konci roku převádí do Fondu provozních prostředků (FPP) a ddokrýváme z nich vše, </t>
  </si>
  <si>
    <t>Správce rozpočtu: ing. Ivana Svobodová, tajemnice FF UHK</t>
  </si>
  <si>
    <t>Čerpání kateder v letech 2017 - 2022 (bez mzdových výdajů)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</si>
</sst>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6"/>
      <name val="Comenia Sans"/>
      <family val="3"/>
    </font>
    <font>
      <b/>
      <sz val="11"/>
      <name val="Comenia Sans"/>
      <family val="3"/>
    </font>
    <font>
      <sz val="11"/>
      <color theme="1"/>
      <name val="Comenia Sans"/>
      <family val="3"/>
    </font>
    <font>
      <sz val="11"/>
      <name val="Comenia Sans"/>
      <family val="3"/>
    </font>
    <font>
      <sz val="10"/>
      <name val="Comenia Sans"/>
      <family val="3"/>
    </font>
    <font>
      <b/>
      <sz val="11"/>
      <color theme="1"/>
      <name val="Comenia Sans"/>
      <family val="3"/>
    </font>
    <font>
      <sz val="10"/>
      <color theme="1"/>
      <name val="Calibri"/>
      <family val="2"/>
      <charset val="238"/>
      <scheme val="minor"/>
    </font>
    <font>
      <b/>
      <sz val="11"/>
      <color theme="1"/>
      <name val="Comenia Sans"/>
      <family val="3"/>
      <charset val="238"/>
    </font>
    <font>
      <sz val="11"/>
      <color theme="1"/>
      <name val="Calibri"/>
      <family val="2"/>
      <charset val="238"/>
    </font>
    <font>
      <b/>
      <sz val="14"/>
      <color theme="1"/>
      <name val="Comenia Sans"/>
      <family val="3"/>
    </font>
    <font>
      <sz val="12"/>
      <color theme="1"/>
      <name val="Comenia Sans"/>
      <family val="3"/>
    </font>
    <font>
      <b/>
      <sz val="12"/>
      <name val="Comenia Sans"/>
      <family val="3"/>
    </font>
    <font>
      <sz val="12"/>
      <name val="Comenia Sans"/>
      <family val="3"/>
    </font>
    <font>
      <sz val="11"/>
      <name val="Comenia Sans"/>
      <family val="3"/>
      <charset val="238"/>
    </font>
    <font>
      <sz val="11"/>
      <color theme="1"/>
      <name val="Comenia Sans"/>
      <family val="3"/>
      <charset val="238"/>
    </font>
    <font>
      <b/>
      <sz val="16"/>
      <color theme="1"/>
      <name val="Comenia Sans"/>
      <family val="3"/>
    </font>
    <font>
      <sz val="11"/>
      <color rgb="FFFF0000"/>
      <name val="Comenia Sans"/>
      <family val="3"/>
    </font>
    <font>
      <sz val="10"/>
      <color theme="1"/>
      <name val="Comenia Sans"/>
      <family val="3"/>
    </font>
    <font>
      <b/>
      <sz val="11"/>
      <color rgb="FFFF0000"/>
      <name val="Comenia Sans"/>
      <family val="3"/>
    </font>
    <font>
      <b/>
      <sz val="14"/>
      <name val="Comenia Sans"/>
      <family val="3"/>
    </font>
    <font>
      <b/>
      <sz val="12"/>
      <color theme="1"/>
      <name val="Comenia Sans"/>
      <family val="3"/>
    </font>
    <font>
      <b/>
      <sz val="12"/>
      <color rgb="FFFF0000"/>
      <name val="Comenia Sans"/>
      <family val="3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6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4" xfId="0" applyFont="1" applyFill="1" applyBorder="1"/>
    <xf numFmtId="0" fontId="5" fillId="0" borderId="5" xfId="0" applyFont="1" applyFill="1" applyBorder="1"/>
    <xf numFmtId="0" fontId="4" fillId="0" borderId="7" xfId="0" applyFont="1" applyFill="1" applyBorder="1"/>
    <xf numFmtId="0" fontId="5" fillId="0" borderId="8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4" fillId="0" borderId="0" xfId="0" applyFont="1" applyFill="1" applyBorder="1"/>
    <xf numFmtId="0" fontId="4" fillId="0" borderId="12" xfId="0" applyFont="1" applyFill="1" applyBorder="1"/>
    <xf numFmtId="0" fontId="5" fillId="0" borderId="13" xfId="0" applyFont="1" applyFill="1" applyBorder="1"/>
    <xf numFmtId="0" fontId="5" fillId="0" borderId="0" xfId="0" applyFont="1"/>
    <xf numFmtId="0" fontId="4" fillId="0" borderId="15" xfId="0" applyFont="1" applyFill="1" applyBorder="1"/>
    <xf numFmtId="0" fontId="5" fillId="0" borderId="16" xfId="0" applyFont="1" applyFill="1" applyBorder="1"/>
    <xf numFmtId="0" fontId="4" fillId="3" borderId="18" xfId="0" applyFont="1" applyFill="1" applyBorder="1"/>
    <xf numFmtId="0" fontId="7" fillId="2" borderId="0" xfId="1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6" fillId="0" borderId="0" xfId="1" applyFont="1" applyFill="1" applyBorder="1"/>
    <xf numFmtId="4" fontId="5" fillId="0" borderId="0" xfId="0" applyNumberFormat="1" applyFont="1"/>
    <xf numFmtId="0" fontId="3" fillId="0" borderId="0" xfId="1" applyNumberFormat="1" applyFont="1" applyFill="1" applyAlignment="1" applyProtection="1">
      <alignment horizontal="left"/>
      <protection locked="0"/>
    </xf>
    <xf numFmtId="0" fontId="0" fillId="0" borderId="0" xfId="0" applyFont="1" applyBorder="1"/>
    <xf numFmtId="4" fontId="10" fillId="0" borderId="2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3" fontId="6" fillId="0" borderId="4" xfId="0" applyNumberFormat="1" applyFont="1" applyFill="1" applyBorder="1"/>
    <xf numFmtId="4" fontId="6" fillId="4" borderId="5" xfId="0" applyNumberFormat="1" applyFont="1" applyFill="1" applyBorder="1" applyAlignment="1"/>
    <xf numFmtId="4" fontId="5" fillId="0" borderId="9" xfId="0" applyNumberFormat="1" applyFont="1" applyBorder="1"/>
    <xf numFmtId="3" fontId="6" fillId="0" borderId="7" xfId="0" applyNumberFormat="1" applyFont="1" applyFill="1" applyBorder="1"/>
    <xf numFmtId="4" fontId="6" fillId="4" borderId="8" xfId="0" applyNumberFormat="1" applyFont="1" applyFill="1" applyBorder="1" applyAlignment="1"/>
    <xf numFmtId="3" fontId="6" fillId="0" borderId="23" xfId="0" applyNumberFormat="1" applyFont="1" applyFill="1" applyBorder="1"/>
    <xf numFmtId="0" fontId="5" fillId="0" borderId="10" xfId="0" applyFont="1" applyFill="1" applyBorder="1"/>
    <xf numFmtId="4" fontId="6" fillId="4" borderId="10" xfId="0" applyNumberFormat="1" applyFont="1" applyFill="1" applyBorder="1" applyAlignment="1"/>
    <xf numFmtId="0" fontId="4" fillId="5" borderId="1" xfId="0" applyFont="1" applyFill="1" applyBorder="1"/>
    <xf numFmtId="0" fontId="8" fillId="5" borderId="2" xfId="0" applyFont="1" applyFill="1" applyBorder="1"/>
    <xf numFmtId="4" fontId="4" fillId="5" borderId="2" xfId="0" applyNumberFormat="1" applyFont="1" applyFill="1" applyBorder="1" applyAlignment="1"/>
    <xf numFmtId="3" fontId="6" fillId="0" borderId="12" xfId="0" applyNumberFormat="1" applyFont="1" applyFill="1" applyBorder="1"/>
    <xf numFmtId="4" fontId="6" fillId="4" borderId="13" xfId="0" applyNumberFormat="1" applyFont="1" applyFill="1" applyBorder="1" applyAlignment="1"/>
    <xf numFmtId="3" fontId="6" fillId="0" borderId="28" xfId="0" applyNumberFormat="1" applyFont="1" applyFill="1" applyBorder="1"/>
    <xf numFmtId="0" fontId="5" fillId="0" borderId="24" xfId="0" applyFont="1" applyFill="1" applyBorder="1"/>
    <xf numFmtId="4" fontId="6" fillId="4" borderId="24" xfId="0" applyNumberFormat="1" applyFont="1" applyFill="1" applyBorder="1" applyAlignment="1"/>
    <xf numFmtId="4" fontId="6" fillId="4" borderId="9" xfId="0" applyNumberFormat="1" applyFont="1" applyFill="1" applyBorder="1" applyAlignment="1"/>
    <xf numFmtId="4" fontId="5" fillId="0" borderId="29" xfId="0" applyNumberFormat="1" applyFont="1" applyBorder="1"/>
    <xf numFmtId="4" fontId="4" fillId="5" borderId="2" xfId="0" applyNumberFormat="1" applyFont="1" applyFill="1" applyBorder="1"/>
    <xf numFmtId="4" fontId="6" fillId="4" borderId="10" xfId="0" applyNumberFormat="1" applyFont="1" applyFill="1" applyBorder="1"/>
    <xf numFmtId="3" fontId="6" fillId="0" borderId="13" xfId="0" applyNumberFormat="1" applyFont="1" applyFill="1" applyBorder="1"/>
    <xf numFmtId="0" fontId="4" fillId="5" borderId="2" xfId="0" applyFont="1" applyFill="1" applyBorder="1"/>
    <xf numFmtId="0" fontId="8" fillId="5" borderId="3" xfId="0" applyFont="1" applyFill="1" applyBorder="1"/>
    <xf numFmtId="3" fontId="6" fillId="0" borderId="5" xfId="0" applyNumberFormat="1" applyFont="1" applyFill="1" applyBorder="1"/>
    <xf numFmtId="0" fontId="5" fillId="0" borderId="6" xfId="0" applyFont="1" applyFill="1" applyBorder="1"/>
    <xf numFmtId="3" fontId="6" fillId="0" borderId="10" xfId="0" applyNumberFormat="1" applyFont="1" applyFill="1" applyBorder="1"/>
    <xf numFmtId="0" fontId="5" fillId="0" borderId="29" xfId="0" applyFont="1" applyFill="1" applyBorder="1"/>
    <xf numFmtId="3" fontId="6" fillId="0" borderId="8" xfId="0" applyNumberFormat="1" applyFont="1" applyFill="1" applyBorder="1"/>
    <xf numFmtId="0" fontId="5" fillId="0" borderId="9" xfId="0" applyFont="1" applyFill="1" applyBorder="1"/>
    <xf numFmtId="0" fontId="5" fillId="0" borderId="14" xfId="0" applyFont="1" applyFill="1" applyBorder="1"/>
    <xf numFmtId="0" fontId="5" fillId="0" borderId="31" xfId="0" applyFont="1" applyBorder="1"/>
    <xf numFmtId="0" fontId="5" fillId="0" borderId="38" xfId="0" applyFont="1" applyBorder="1"/>
    <xf numFmtId="4" fontId="0" fillId="0" borderId="0" xfId="0" applyNumberFormat="1"/>
    <xf numFmtId="4" fontId="11" fillId="0" borderId="0" xfId="0" applyNumberFormat="1" applyFont="1"/>
    <xf numFmtId="0" fontId="5" fillId="0" borderId="10" xfId="0" applyFont="1" applyBorder="1"/>
    <xf numFmtId="0" fontId="5" fillId="0" borderId="29" xfId="0" applyFont="1" applyBorder="1"/>
    <xf numFmtId="0" fontId="5" fillId="0" borderId="37" xfId="0" applyFont="1" applyBorder="1"/>
    <xf numFmtId="0" fontId="5" fillId="0" borderId="39" xfId="0" applyFont="1" applyBorder="1"/>
    <xf numFmtId="4" fontId="8" fillId="5" borderId="2" xfId="0" applyNumberFormat="1" applyFont="1" applyFill="1" applyBorder="1"/>
    <xf numFmtId="4" fontId="8" fillId="5" borderId="3" xfId="0" applyNumberFormat="1" applyFont="1" applyFill="1" applyBorder="1"/>
    <xf numFmtId="4" fontId="8" fillId="5" borderId="20" xfId="0" applyNumberFormat="1" applyFont="1" applyFill="1" applyBorder="1"/>
    <xf numFmtId="0" fontId="4" fillId="7" borderId="30" xfId="0" applyFont="1" applyFill="1" applyBorder="1"/>
    <xf numFmtId="0" fontId="4" fillId="7" borderId="31" xfId="0" applyFont="1" applyFill="1" applyBorder="1"/>
    <xf numFmtId="4" fontId="8" fillId="7" borderId="2" xfId="0" applyNumberFormat="1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4" fontId="4" fillId="7" borderId="19" xfId="0" applyNumberFormat="1" applyFont="1" applyFill="1" applyBorder="1"/>
    <xf numFmtId="4" fontId="8" fillId="7" borderId="38" xfId="0" applyNumberFormat="1" applyFont="1" applyFill="1" applyBorder="1"/>
    <xf numFmtId="0" fontId="13" fillId="0" borderId="0" xfId="0" applyFont="1"/>
    <xf numFmtId="0" fontId="6" fillId="0" borderId="29" xfId="0" applyFont="1" applyFill="1" applyBorder="1"/>
    <xf numFmtId="0" fontId="6" fillId="0" borderId="9" xfId="0" applyFont="1" applyFill="1" applyBorder="1"/>
    <xf numFmtId="0" fontId="6" fillId="0" borderId="6" xfId="0" applyFont="1" applyFill="1" applyBorder="1"/>
    <xf numFmtId="0" fontId="4" fillId="0" borderId="19" xfId="0" applyFont="1" applyFill="1" applyBorder="1"/>
    <xf numFmtId="4" fontId="5" fillId="0" borderId="19" xfId="0" applyNumberFormat="1" applyFont="1" applyBorder="1"/>
    <xf numFmtId="0" fontId="4" fillId="10" borderId="2" xfId="0" applyFont="1" applyFill="1" applyBorder="1"/>
    <xf numFmtId="0" fontId="8" fillId="10" borderId="3" xfId="0" applyFont="1" applyFill="1" applyBorder="1"/>
    <xf numFmtId="4" fontId="8" fillId="10" borderId="19" xfId="0" applyNumberFormat="1" applyFont="1" applyFill="1" applyBorder="1"/>
    <xf numFmtId="4" fontId="8" fillId="10" borderId="37" xfId="0" applyNumberFormat="1" applyFont="1" applyFill="1" applyBorder="1"/>
    <xf numFmtId="4" fontId="8" fillId="10" borderId="3" xfId="0" applyNumberFormat="1" applyFont="1" applyFill="1" applyBorder="1"/>
    <xf numFmtId="0" fontId="3" fillId="0" borderId="0" xfId="1" applyNumberFormat="1" applyFont="1" applyFill="1" applyAlignment="1" applyProtection="1">
      <protection locked="0"/>
    </xf>
    <xf numFmtId="4" fontId="4" fillId="0" borderId="0" xfId="0" applyNumberFormat="1" applyFont="1" applyFill="1" applyBorder="1"/>
    <xf numFmtId="3" fontId="6" fillId="0" borderId="30" xfId="0" applyNumberFormat="1" applyFont="1" applyFill="1" applyBorder="1"/>
    <xf numFmtId="0" fontId="5" fillId="0" borderId="31" xfId="0" applyFont="1" applyFill="1" applyBorder="1"/>
    <xf numFmtId="3" fontId="4" fillId="5" borderId="1" xfId="0" applyNumberFormat="1" applyFont="1" applyFill="1" applyBorder="1"/>
    <xf numFmtId="4" fontId="6" fillId="4" borderId="31" xfId="0" applyNumberFormat="1" applyFont="1" applyFill="1" applyBorder="1"/>
    <xf numFmtId="4" fontId="9" fillId="0" borderId="0" xfId="0" applyNumberFormat="1" applyFont="1" applyBorder="1"/>
    <xf numFmtId="3" fontId="16" fillId="0" borderId="23" xfId="0" applyNumberFormat="1" applyFont="1" applyFill="1" applyBorder="1"/>
    <xf numFmtId="0" fontId="17" fillId="0" borderId="10" xfId="0" applyFont="1" applyFill="1" applyBorder="1"/>
    <xf numFmtId="0" fontId="0" fillId="0" borderId="0" xfId="0" applyFont="1"/>
    <xf numFmtId="4" fontId="8" fillId="5" borderId="19" xfId="0" applyNumberFormat="1" applyFont="1" applyFill="1" applyBorder="1"/>
    <xf numFmtId="0" fontId="5" fillId="0" borderId="0" xfId="0" applyFont="1" applyBorder="1"/>
    <xf numFmtId="4" fontId="8" fillId="5" borderId="18" xfId="0" applyNumberFormat="1" applyFont="1" applyFill="1" applyBorder="1"/>
    <xf numFmtId="4" fontId="5" fillId="0" borderId="33" xfId="0" applyNumberFormat="1" applyFont="1" applyFill="1" applyBorder="1"/>
    <xf numFmtId="4" fontId="5" fillId="0" borderId="35" xfId="0" applyNumberFormat="1" applyFont="1" applyFill="1" applyBorder="1"/>
    <xf numFmtId="4" fontId="5" fillId="0" borderId="36" xfId="0" applyNumberFormat="1" applyFont="1" applyFill="1" applyBorder="1"/>
    <xf numFmtId="4" fontId="6" fillId="4" borderId="14" xfId="0" applyNumberFormat="1" applyFont="1" applyFill="1" applyBorder="1" applyAlignment="1"/>
    <xf numFmtId="4" fontId="6" fillId="4" borderId="29" xfId="0" applyNumberFormat="1" applyFont="1" applyFill="1" applyBorder="1" applyAlignment="1"/>
    <xf numFmtId="4" fontId="4" fillId="5" borderId="3" xfId="0" applyNumberFormat="1" applyFont="1" applyFill="1" applyBorder="1" applyAlignment="1"/>
    <xf numFmtId="4" fontId="6" fillId="4" borderId="6" xfId="0" applyNumberFormat="1" applyFont="1" applyFill="1" applyBorder="1" applyAlignment="1"/>
    <xf numFmtId="4" fontId="4" fillId="7" borderId="3" xfId="0" applyNumberFormat="1" applyFont="1" applyFill="1" applyBorder="1"/>
    <xf numFmtId="4" fontId="6" fillId="4" borderId="13" xfId="0" applyNumberFormat="1" applyFont="1" applyFill="1" applyBorder="1"/>
    <xf numFmtId="4" fontId="5" fillId="0" borderId="22" xfId="0" applyNumberFormat="1" applyFont="1" applyBorder="1"/>
    <xf numFmtId="4" fontId="5" fillId="5" borderId="3" xfId="0" applyNumberFormat="1" applyFont="1" applyFill="1" applyBorder="1"/>
    <xf numFmtId="4" fontId="8" fillId="7" borderId="3" xfId="0" applyNumberFormat="1" applyFont="1" applyFill="1" applyBorder="1"/>
    <xf numFmtId="4" fontId="16" fillId="4" borderId="10" xfId="0" applyNumberFormat="1" applyFont="1" applyFill="1" applyBorder="1" applyAlignment="1"/>
    <xf numFmtId="4" fontId="6" fillId="4" borderId="31" xfId="0" applyNumberFormat="1" applyFont="1" applyFill="1" applyBorder="1" applyAlignment="1"/>
    <xf numFmtId="0" fontId="8" fillId="5" borderId="31" xfId="0" applyFont="1" applyFill="1" applyBorder="1"/>
    <xf numFmtId="0" fontId="8" fillId="0" borderId="3" xfId="0" applyFont="1" applyBorder="1" applyAlignment="1">
      <alignment horizontal="center"/>
    </xf>
    <xf numFmtId="4" fontId="5" fillId="0" borderId="48" xfId="0" applyNumberFormat="1" applyFont="1" applyBorder="1"/>
    <xf numFmtId="4" fontId="8" fillId="10" borderId="39" xfId="0" applyNumberFormat="1" applyFont="1" applyFill="1" applyBorder="1"/>
    <xf numFmtId="4" fontId="5" fillId="4" borderId="8" xfId="0" applyNumberFormat="1" applyFont="1" applyFill="1" applyBorder="1"/>
    <xf numFmtId="4" fontId="5" fillId="4" borderId="24" xfId="0" applyNumberFormat="1" applyFont="1" applyFill="1" applyBorder="1"/>
    <xf numFmtId="4" fontId="5" fillId="4" borderId="5" xfId="0" applyNumberFormat="1" applyFont="1" applyFill="1" applyBorder="1"/>
    <xf numFmtId="4" fontId="5" fillId="4" borderId="10" xfId="0" applyNumberFormat="1" applyFont="1" applyFill="1" applyBorder="1"/>
    <xf numFmtId="4" fontId="5" fillId="4" borderId="31" xfId="0" applyNumberFormat="1" applyFont="1" applyFill="1" applyBorder="1"/>
    <xf numFmtId="4" fontId="5" fillId="4" borderId="13" xfId="0" applyNumberFormat="1" applyFont="1" applyFill="1" applyBorder="1"/>
    <xf numFmtId="4" fontId="17" fillId="4" borderId="10" xfId="0" applyNumberFormat="1" applyFont="1" applyFill="1" applyBorder="1"/>
    <xf numFmtId="4" fontId="5" fillId="0" borderId="33" xfId="0" applyNumberFormat="1" applyFont="1" applyBorder="1"/>
    <xf numFmtId="4" fontId="5" fillId="0" borderId="36" xfId="0" applyNumberFormat="1" applyFont="1" applyBorder="1"/>
    <xf numFmtId="4" fontId="5" fillId="0" borderId="35" xfId="0" applyNumberFormat="1" applyFont="1" applyBorder="1"/>
    <xf numFmtId="4" fontId="5" fillId="0" borderId="49" xfId="0" applyNumberFormat="1" applyFont="1" applyBorder="1"/>
    <xf numFmtId="4" fontId="5" fillId="0" borderId="0" xfId="0" applyNumberFormat="1" applyFont="1" applyBorder="1"/>
    <xf numFmtId="4" fontId="17" fillId="0" borderId="49" xfId="0" applyNumberFormat="1" applyFont="1" applyFill="1" applyBorder="1"/>
    <xf numFmtId="4" fontId="5" fillId="0" borderId="32" xfId="0" applyNumberFormat="1" applyFont="1" applyBorder="1"/>
    <xf numFmtId="4" fontId="5" fillId="0" borderId="21" xfId="0" applyNumberFormat="1" applyFont="1" applyBorder="1"/>
    <xf numFmtId="4" fontId="5" fillId="0" borderId="14" xfId="0" applyNumberFormat="1" applyFont="1" applyFill="1" applyBorder="1"/>
    <xf numFmtId="4" fontId="10" fillId="4" borderId="2" xfId="0" applyNumberFormat="1" applyFont="1" applyFill="1" applyBorder="1" applyAlignment="1">
      <alignment horizontal="center"/>
    </xf>
    <xf numFmtId="4" fontId="8" fillId="4" borderId="3" xfId="0" applyNumberFormat="1" applyFont="1" applyFill="1" applyBorder="1" applyAlignment="1">
      <alignment horizontal="center"/>
    </xf>
    <xf numFmtId="4" fontId="6" fillId="4" borderId="35" xfId="0" applyNumberFormat="1" applyFont="1" applyFill="1" applyBorder="1"/>
    <xf numFmtId="4" fontId="6" fillId="4" borderId="36" xfId="0" applyNumberFormat="1" applyFont="1" applyFill="1" applyBorder="1"/>
    <xf numFmtId="4" fontId="6" fillId="4" borderId="0" xfId="0" applyNumberFormat="1" applyFont="1" applyFill="1" applyBorder="1"/>
    <xf numFmtId="4" fontId="5" fillId="4" borderId="35" xfId="0" applyNumberFormat="1" applyFont="1" applyFill="1" applyBorder="1"/>
    <xf numFmtId="4" fontId="5" fillId="4" borderId="36" xfId="0" applyNumberFormat="1" applyFont="1" applyFill="1" applyBorder="1"/>
    <xf numFmtId="4" fontId="5" fillId="4" borderId="0" xfId="0" applyNumberFormat="1" applyFont="1" applyFill="1" applyBorder="1"/>
    <xf numFmtId="4" fontId="5" fillId="0" borderId="9" xfId="0" applyNumberFormat="1" applyFont="1" applyFill="1" applyBorder="1"/>
    <xf numFmtId="4" fontId="5" fillId="0" borderId="49" xfId="0" applyNumberFormat="1" applyFont="1" applyFill="1" applyBorder="1"/>
    <xf numFmtId="4" fontId="5" fillId="0" borderId="25" xfId="0" applyNumberFormat="1" applyFont="1" applyFill="1" applyBorder="1"/>
    <xf numFmtId="4" fontId="5" fillId="0" borderId="6" xfId="0" applyNumberFormat="1" applyFont="1" applyFill="1" applyBorder="1"/>
    <xf numFmtId="4" fontId="5" fillId="0" borderId="29" xfId="0" applyNumberFormat="1" applyFont="1" applyFill="1" applyBorder="1"/>
    <xf numFmtId="4" fontId="5" fillId="0" borderId="39" xfId="0" applyNumberFormat="1" applyFont="1" applyFill="1" applyBorder="1"/>
    <xf numFmtId="4" fontId="10" fillId="15" borderId="2" xfId="0" applyNumberFormat="1" applyFont="1" applyFill="1" applyBorder="1" applyAlignment="1">
      <alignment horizontal="center"/>
    </xf>
    <xf numFmtId="4" fontId="8" fillId="15" borderId="3" xfId="0" applyNumberFormat="1" applyFont="1" applyFill="1" applyBorder="1" applyAlignment="1">
      <alignment horizontal="center"/>
    </xf>
    <xf numFmtId="4" fontId="5" fillId="15" borderId="8" xfId="0" applyNumberFormat="1" applyFont="1" applyFill="1" applyBorder="1"/>
    <xf numFmtId="4" fontId="5" fillId="15" borderId="24" xfId="0" applyNumberFormat="1" applyFont="1" applyFill="1" applyBorder="1"/>
    <xf numFmtId="4" fontId="5" fillId="15" borderId="5" xfId="0" applyNumberFormat="1" applyFont="1" applyFill="1" applyBorder="1"/>
    <xf numFmtId="4" fontId="5" fillId="15" borderId="10" xfId="0" applyNumberFormat="1" applyFont="1" applyFill="1" applyBorder="1"/>
    <xf numFmtId="4" fontId="5" fillId="15" borderId="31" xfId="0" applyNumberFormat="1" applyFont="1" applyFill="1" applyBorder="1"/>
    <xf numFmtId="4" fontId="5" fillId="15" borderId="13" xfId="0" applyNumberFormat="1" applyFont="1" applyFill="1" applyBorder="1"/>
    <xf numFmtId="4" fontId="17" fillId="15" borderId="10" xfId="0" applyNumberFormat="1" applyFont="1" applyFill="1" applyBorder="1"/>
    <xf numFmtId="4" fontId="5" fillId="15" borderId="37" xfId="0" applyNumberFormat="1" applyFont="1" applyFill="1" applyBorder="1"/>
    <xf numFmtId="0" fontId="10" fillId="0" borderId="0" xfId="0" applyFont="1"/>
    <xf numFmtId="0" fontId="1" fillId="0" borderId="0" xfId="0" applyFont="1"/>
    <xf numFmtId="0" fontId="10" fillId="6" borderId="20" xfId="0" applyFont="1" applyFill="1" applyBorder="1" applyAlignment="1">
      <alignment horizontal="center"/>
    </xf>
    <xf numFmtId="4" fontId="10" fillId="6" borderId="14" xfId="0" applyNumberFormat="1" applyFont="1" applyFill="1" applyBorder="1"/>
    <xf numFmtId="4" fontId="10" fillId="6" borderId="9" xfId="0" applyNumberFormat="1" applyFont="1" applyFill="1" applyBorder="1"/>
    <xf numFmtId="4" fontId="10" fillId="6" borderId="25" xfId="0" applyNumberFormat="1" applyFont="1" applyFill="1" applyBorder="1"/>
    <xf numFmtId="4" fontId="10" fillId="5" borderId="3" xfId="0" applyNumberFormat="1" applyFont="1" applyFill="1" applyBorder="1"/>
    <xf numFmtId="4" fontId="10" fillId="6" borderId="6" xfId="0" applyNumberFormat="1" applyFont="1" applyFill="1" applyBorder="1"/>
    <xf numFmtId="4" fontId="10" fillId="6" borderId="29" xfId="0" applyNumberFormat="1" applyFont="1" applyFill="1" applyBorder="1"/>
    <xf numFmtId="0" fontId="10" fillId="6" borderId="9" xfId="0" applyFont="1" applyFill="1" applyBorder="1"/>
    <xf numFmtId="4" fontId="10" fillId="12" borderId="38" xfId="0" applyNumberFormat="1" applyFont="1" applyFill="1" applyBorder="1"/>
    <xf numFmtId="0" fontId="10" fillId="6" borderId="14" xfId="0" applyFont="1" applyFill="1" applyBorder="1"/>
    <xf numFmtId="0" fontId="10" fillId="6" borderId="6" xfId="0" applyFont="1" applyFill="1" applyBorder="1"/>
    <xf numFmtId="0" fontId="10" fillId="6" borderId="39" xfId="0" applyFont="1" applyFill="1" applyBorder="1"/>
    <xf numFmtId="4" fontId="10" fillId="5" borderId="20" xfId="0" applyNumberFormat="1" applyFont="1" applyFill="1" applyBorder="1"/>
    <xf numFmtId="4" fontId="10" fillId="7" borderId="11" xfId="0" applyNumberFormat="1" applyFont="1" applyFill="1" applyBorder="1"/>
    <xf numFmtId="4" fontId="10" fillId="10" borderId="20" xfId="0" applyNumberFormat="1" applyFont="1" applyFill="1" applyBorder="1"/>
    <xf numFmtId="4" fontId="10" fillId="6" borderId="38" xfId="0" applyNumberFormat="1" applyFont="1" applyFill="1" applyBorder="1"/>
    <xf numFmtId="0" fontId="4" fillId="5" borderId="30" xfId="0" applyFont="1" applyFill="1" applyBorder="1"/>
    <xf numFmtId="4" fontId="8" fillId="5" borderId="31" xfId="0" applyNumberFormat="1" applyFont="1" applyFill="1" applyBorder="1"/>
    <xf numFmtId="4" fontId="4" fillId="5" borderId="31" xfId="0" applyNumberFormat="1" applyFont="1" applyFill="1" applyBorder="1"/>
    <xf numFmtId="4" fontId="10" fillId="5" borderId="38" xfId="0" applyNumberFormat="1" applyFont="1" applyFill="1" applyBorder="1"/>
    <xf numFmtId="4" fontId="5" fillId="0" borderId="31" xfId="0" applyNumberFormat="1" applyFont="1" applyFill="1" applyBorder="1"/>
    <xf numFmtId="4" fontId="6" fillId="0" borderId="31" xfId="0" applyNumberFormat="1" applyFont="1" applyFill="1" applyBorder="1"/>
    <xf numFmtId="4" fontId="5" fillId="0" borderId="38" xfId="0" applyNumberFormat="1" applyFont="1" applyFill="1" applyBorder="1"/>
    <xf numFmtId="4" fontId="5" fillId="0" borderId="19" xfId="0" applyNumberFormat="1" applyFont="1" applyFill="1" applyBorder="1"/>
    <xf numFmtId="0" fontId="0" fillId="0" borderId="14" xfId="0" applyBorder="1"/>
    <xf numFmtId="4" fontId="5" fillId="0" borderId="17" xfId="0" applyNumberFormat="1" applyFont="1" applyFill="1" applyBorder="1"/>
    <xf numFmtId="4" fontId="6" fillId="0" borderId="5" xfId="0" applyNumberFormat="1" applyFont="1" applyFill="1" applyBorder="1" applyAlignment="1"/>
    <xf numFmtId="4" fontId="6" fillId="0" borderId="8" xfId="0" applyNumberFormat="1" applyFont="1" applyFill="1" applyBorder="1" applyAlignment="1"/>
    <xf numFmtId="4" fontId="6" fillId="2" borderId="8" xfId="0" applyNumberFormat="1" applyFont="1" applyFill="1" applyBorder="1"/>
    <xf numFmtId="4" fontId="6" fillId="2" borderId="8" xfId="0" applyNumberFormat="1" applyFont="1" applyFill="1" applyBorder="1" applyAlignment="1"/>
    <xf numFmtId="4" fontId="4" fillId="3" borderId="2" xfId="0" applyNumberFormat="1" applyFont="1" applyFill="1" applyBorder="1"/>
    <xf numFmtId="4" fontId="6" fillId="0" borderId="13" xfId="0" applyNumberFormat="1" applyFont="1" applyFill="1" applyBorder="1" applyAlignment="1"/>
    <xf numFmtId="4" fontId="6" fillId="0" borderId="16" xfId="0" applyNumberFormat="1" applyFont="1" applyFill="1" applyBorder="1" applyAlignment="1"/>
    <xf numFmtId="4" fontId="5" fillId="0" borderId="8" xfId="0" applyNumberFormat="1" applyFont="1" applyBorder="1"/>
    <xf numFmtId="4" fontId="5" fillId="0" borderId="24" xfId="0" applyNumberFormat="1" applyFont="1" applyBorder="1"/>
    <xf numFmtId="4" fontId="5" fillId="0" borderId="13" xfId="0" applyNumberFormat="1" applyFont="1" applyBorder="1"/>
    <xf numFmtId="4" fontId="5" fillId="0" borderId="5" xfId="0" applyNumberFormat="1" applyFont="1" applyBorder="1"/>
    <xf numFmtId="4" fontId="8" fillId="3" borderId="2" xfId="0" applyNumberFormat="1" applyFont="1" applyFill="1" applyBorder="1"/>
    <xf numFmtId="4" fontId="8" fillId="3" borderId="3" xfId="0" applyNumberFormat="1" applyFont="1" applyFill="1" applyBorder="1"/>
    <xf numFmtId="4" fontId="5" fillId="0" borderId="16" xfId="0" applyNumberFormat="1" applyFont="1" applyBorder="1"/>
    <xf numFmtId="0" fontId="4" fillId="10" borderId="3" xfId="0" applyFont="1" applyFill="1" applyBorder="1" applyAlignment="1">
      <alignment horizontal="center"/>
    </xf>
    <xf numFmtId="4" fontId="8" fillId="10" borderId="6" xfId="0" applyNumberFormat="1" applyFont="1" applyFill="1" applyBorder="1"/>
    <xf numFmtId="4" fontId="8" fillId="10" borderId="9" xfId="0" applyNumberFormat="1" applyFont="1" applyFill="1" applyBorder="1"/>
    <xf numFmtId="4" fontId="8" fillId="10" borderId="25" xfId="0" applyNumberFormat="1" applyFont="1" applyFill="1" applyBorder="1"/>
    <xf numFmtId="4" fontId="8" fillId="10" borderId="14" xfId="0" applyNumberFormat="1" applyFont="1" applyFill="1" applyBorder="1"/>
    <xf numFmtId="4" fontId="8" fillId="10" borderId="17" xfId="0" applyNumberFormat="1" applyFont="1" applyFill="1" applyBorder="1"/>
    <xf numFmtId="0" fontId="5" fillId="0" borderId="8" xfId="0" applyFont="1" applyBorder="1"/>
    <xf numFmtId="0" fontId="8" fillId="0" borderId="0" xfId="0" applyFont="1"/>
    <xf numFmtId="0" fontId="18" fillId="0" borderId="0" xfId="0" applyFont="1"/>
    <xf numFmtId="0" fontId="8" fillId="8" borderId="1" xfId="0" applyFont="1" applyFill="1" applyBorder="1" applyAlignment="1">
      <alignment horizontal="center" wrapText="1"/>
    </xf>
    <xf numFmtId="0" fontId="8" fillId="8" borderId="40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wrapText="1"/>
    </xf>
    <xf numFmtId="0" fontId="8" fillId="9" borderId="40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8" fillId="13" borderId="2" xfId="0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 wrapText="1"/>
    </xf>
    <xf numFmtId="0" fontId="8" fillId="14" borderId="2" xfId="0" applyFont="1" applyFill="1" applyBorder="1" applyAlignment="1">
      <alignment horizontal="center" wrapText="1"/>
    </xf>
    <xf numFmtId="0" fontId="8" fillId="14" borderId="18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/>
    </xf>
    <xf numFmtId="3" fontId="5" fillId="8" borderId="4" xfId="0" applyNumberFormat="1" applyFont="1" applyFill="1" applyBorder="1"/>
    <xf numFmtId="3" fontId="19" fillId="8" borderId="41" xfId="0" applyNumberFormat="1" applyFont="1" applyFill="1" applyBorder="1"/>
    <xf numFmtId="3" fontId="5" fillId="9" borderId="4" xfId="0" applyNumberFormat="1" applyFont="1" applyFill="1" applyBorder="1"/>
    <xf numFmtId="3" fontId="5" fillId="9" borderId="41" xfId="0" applyNumberFormat="1" applyFont="1" applyFill="1" applyBorder="1"/>
    <xf numFmtId="3" fontId="5" fillId="10" borderId="4" xfId="0" applyNumberFormat="1" applyFont="1" applyFill="1" applyBorder="1"/>
    <xf numFmtId="3" fontId="19" fillId="10" borderId="43" xfId="0" applyNumberFormat="1" applyFont="1" applyFill="1" applyBorder="1"/>
    <xf numFmtId="3" fontId="5" fillId="13" borderId="5" xfId="0" applyNumberFormat="1" applyFont="1" applyFill="1" applyBorder="1"/>
    <xf numFmtId="3" fontId="5" fillId="13" borderId="43" xfId="0" applyNumberFormat="1" applyFont="1" applyFill="1" applyBorder="1"/>
    <xf numFmtId="3" fontId="5" fillId="14" borderId="5" xfId="0" applyNumberFormat="1" applyFont="1" applyFill="1" applyBorder="1"/>
    <xf numFmtId="3" fontId="5" fillId="14" borderId="43" xfId="0" applyNumberFormat="1" applyFont="1" applyFill="1" applyBorder="1"/>
    <xf numFmtId="0" fontId="8" fillId="0" borderId="9" xfId="0" applyFont="1" applyFill="1" applyBorder="1" applyAlignment="1">
      <alignment horizontal="center"/>
    </xf>
    <xf numFmtId="3" fontId="5" fillId="8" borderId="7" xfId="0" applyNumberFormat="1" applyFont="1" applyFill="1" applyBorder="1"/>
    <xf numFmtId="3" fontId="19" fillId="8" borderId="42" xfId="0" applyNumberFormat="1" applyFont="1" applyFill="1" applyBorder="1"/>
    <xf numFmtId="3" fontId="5" fillId="9" borderId="7" xfId="0" applyNumberFormat="1" applyFont="1" applyFill="1" applyBorder="1"/>
    <xf numFmtId="3" fontId="5" fillId="9" borderId="42" xfId="0" applyNumberFormat="1" applyFont="1" applyFill="1" applyBorder="1"/>
    <xf numFmtId="3" fontId="5" fillId="10" borderId="7" xfId="0" applyNumberFormat="1" applyFont="1" applyFill="1" applyBorder="1"/>
    <xf numFmtId="3" fontId="19" fillId="10" borderId="44" xfId="0" applyNumberFormat="1" applyFont="1" applyFill="1" applyBorder="1"/>
    <xf numFmtId="3" fontId="5" fillId="13" borderId="8" xfId="0" applyNumberFormat="1" applyFont="1" applyFill="1" applyBorder="1"/>
    <xf numFmtId="3" fontId="5" fillId="13" borderId="44" xfId="0" applyNumberFormat="1" applyFont="1" applyFill="1" applyBorder="1"/>
    <xf numFmtId="3" fontId="5" fillId="14" borderId="8" xfId="0" applyNumberFormat="1" applyFont="1" applyFill="1" applyBorder="1"/>
    <xf numFmtId="3" fontId="5" fillId="14" borderId="44" xfId="0" applyNumberFormat="1" applyFont="1" applyFill="1" applyBorder="1"/>
    <xf numFmtId="3" fontId="19" fillId="9" borderId="42" xfId="0" applyNumberFormat="1" applyFont="1" applyFill="1" applyBorder="1"/>
    <xf numFmtId="3" fontId="5" fillId="8" borderId="42" xfId="0" applyNumberFormat="1" applyFont="1" applyFill="1" applyBorder="1"/>
    <xf numFmtId="3" fontId="5" fillId="10" borderId="44" xfId="0" applyNumberFormat="1" applyFont="1" applyFill="1" applyBorder="1"/>
    <xf numFmtId="0" fontId="8" fillId="0" borderId="25" xfId="0" applyFont="1" applyFill="1" applyBorder="1" applyAlignment="1">
      <alignment horizontal="center"/>
    </xf>
    <xf numFmtId="3" fontId="5" fillId="8" borderId="28" xfId="0" applyNumberFormat="1" applyFont="1" applyFill="1" applyBorder="1"/>
    <xf numFmtId="3" fontId="19" fillId="8" borderId="45" xfId="0" applyNumberFormat="1" applyFont="1" applyFill="1" applyBorder="1"/>
    <xf numFmtId="3" fontId="5" fillId="9" borderId="28" xfId="0" applyNumberFormat="1" applyFont="1" applyFill="1" applyBorder="1"/>
    <xf numFmtId="3" fontId="5" fillId="9" borderId="45" xfId="0" applyNumberFormat="1" applyFont="1" applyFill="1" applyBorder="1"/>
    <xf numFmtId="3" fontId="5" fillId="10" borderId="28" xfId="0" applyNumberFormat="1" applyFont="1" applyFill="1" applyBorder="1"/>
    <xf numFmtId="3" fontId="19" fillId="10" borderId="46" xfId="0" applyNumberFormat="1" applyFont="1" applyFill="1" applyBorder="1"/>
    <xf numFmtId="3" fontId="5" fillId="13" borderId="24" xfId="0" applyNumberFormat="1" applyFont="1" applyFill="1" applyBorder="1"/>
    <xf numFmtId="3" fontId="5" fillId="13" borderId="46" xfId="0" applyNumberFormat="1" applyFont="1" applyFill="1" applyBorder="1"/>
    <xf numFmtId="3" fontId="5" fillId="14" borderId="24" xfId="0" applyNumberFormat="1" applyFont="1" applyFill="1" applyBorder="1"/>
    <xf numFmtId="3" fontId="5" fillId="14" borderId="46" xfId="0" applyNumberFormat="1" applyFont="1" applyFill="1" applyBorder="1"/>
    <xf numFmtId="3" fontId="8" fillId="8" borderId="1" xfId="0" applyNumberFormat="1" applyFont="1" applyFill="1" applyBorder="1"/>
    <xf numFmtId="3" fontId="8" fillId="8" borderId="40" xfId="0" applyNumberFormat="1" applyFont="1" applyFill="1" applyBorder="1"/>
    <xf numFmtId="3" fontId="8" fillId="9" borderId="1" xfId="0" applyNumberFormat="1" applyFont="1" applyFill="1" applyBorder="1"/>
    <xf numFmtId="3" fontId="8" fillId="9" borderId="40" xfId="0" applyNumberFormat="1" applyFont="1" applyFill="1" applyBorder="1"/>
    <xf numFmtId="3" fontId="8" fillId="10" borderId="1" xfId="0" applyNumberFormat="1" applyFont="1" applyFill="1" applyBorder="1"/>
    <xf numFmtId="3" fontId="8" fillId="10" borderId="18" xfId="0" applyNumberFormat="1" applyFont="1" applyFill="1" applyBorder="1"/>
    <xf numFmtId="3" fontId="8" fillId="13" borderId="2" xfId="0" applyNumberFormat="1" applyFont="1" applyFill="1" applyBorder="1"/>
    <xf numFmtId="3" fontId="8" fillId="13" borderId="18" xfId="0" applyNumberFormat="1" applyFont="1" applyFill="1" applyBorder="1"/>
    <xf numFmtId="3" fontId="8" fillId="14" borderId="2" xfId="0" applyNumberFormat="1" applyFont="1" applyFill="1" applyBorder="1"/>
    <xf numFmtId="3" fontId="8" fillId="14" borderId="18" xfId="0" applyNumberFormat="1" applyFont="1" applyFill="1" applyBorder="1"/>
    <xf numFmtId="3" fontId="8" fillId="10" borderId="3" xfId="0" applyNumberFormat="1" applyFont="1" applyFill="1" applyBorder="1"/>
    <xf numFmtId="0" fontId="20" fillId="0" borderId="0" xfId="0" applyFont="1"/>
    <xf numFmtId="0" fontId="0" fillId="0" borderId="0" xfId="0" applyFill="1"/>
    <xf numFmtId="0" fontId="1" fillId="0" borderId="0" xfId="0" applyFont="1" applyFill="1"/>
    <xf numFmtId="4" fontId="5" fillId="0" borderId="0" xfId="0" applyNumberFormat="1" applyFont="1" applyFill="1"/>
    <xf numFmtId="4" fontId="5" fillId="13" borderId="14" xfId="0" applyNumberFormat="1" applyFont="1" applyFill="1" applyBorder="1"/>
    <xf numFmtId="4" fontId="5" fillId="13" borderId="9" xfId="0" applyNumberFormat="1" applyFont="1" applyFill="1" applyBorder="1"/>
    <xf numFmtId="4" fontId="5" fillId="13" borderId="25" xfId="0" applyNumberFormat="1" applyFont="1" applyFill="1" applyBorder="1"/>
    <xf numFmtId="4" fontId="5" fillId="13" borderId="6" xfId="0" applyNumberFormat="1" applyFont="1" applyFill="1" applyBorder="1"/>
    <xf numFmtId="4" fontId="5" fillId="13" borderId="29" xfId="0" applyNumberFormat="1" applyFont="1" applyFill="1" applyBorder="1"/>
    <xf numFmtId="4" fontId="5" fillId="13" borderId="39" xfId="0" applyNumberFormat="1" applyFont="1" applyFill="1" applyBorder="1"/>
    <xf numFmtId="4" fontId="8" fillId="0" borderId="2" xfId="0" applyNumberFormat="1" applyFont="1" applyBorder="1" applyAlignment="1">
      <alignment horizontal="center"/>
    </xf>
    <xf numFmtId="0" fontId="5" fillId="0" borderId="0" xfId="0" applyFont="1" applyFill="1" applyBorder="1"/>
    <xf numFmtId="4" fontId="6" fillId="4" borderId="0" xfId="0" applyNumberFormat="1" applyFont="1" applyFill="1" applyBorder="1" applyAlignment="1"/>
    <xf numFmtId="4" fontId="5" fillId="0" borderId="0" xfId="0" applyNumberFormat="1" applyFont="1" applyFill="1" applyBorder="1"/>
    <xf numFmtId="4" fontId="5" fillId="5" borderId="19" xfId="0" applyNumberFormat="1" applyFont="1" applyFill="1" applyBorder="1"/>
    <xf numFmtId="4" fontId="5" fillId="0" borderId="8" xfId="0" applyNumberFormat="1" applyFont="1" applyFill="1" applyBorder="1"/>
    <xf numFmtId="4" fontId="8" fillId="10" borderId="2" xfId="0" applyNumberFormat="1" applyFont="1" applyFill="1" applyBorder="1"/>
    <xf numFmtId="4" fontId="5" fillId="13" borderId="13" xfId="0" applyNumberFormat="1" applyFont="1" applyFill="1" applyBorder="1"/>
    <xf numFmtId="4" fontId="5" fillId="13" borderId="8" xfId="0" applyNumberFormat="1" applyFont="1" applyFill="1" applyBorder="1"/>
    <xf numFmtId="4" fontId="5" fillId="13" borderId="5" xfId="0" applyNumberFormat="1" applyFont="1" applyFill="1" applyBorder="1"/>
    <xf numFmtId="4" fontId="5" fillId="13" borderId="37" xfId="0" applyNumberFormat="1" applyFont="1" applyFill="1" applyBorder="1"/>
    <xf numFmtId="4" fontId="5" fillId="13" borderId="10" xfId="0" applyNumberFormat="1" applyFont="1" applyFill="1" applyBorder="1"/>
    <xf numFmtId="4" fontId="6" fillId="13" borderId="8" xfId="0" applyNumberFormat="1" applyFont="1" applyFill="1" applyBorder="1"/>
    <xf numFmtId="4" fontId="5" fillId="13" borderId="2" xfId="0" applyNumberFormat="1" applyFont="1" applyFill="1" applyBorder="1"/>
    <xf numFmtId="4" fontId="17" fillId="13" borderId="37" xfId="0" applyNumberFormat="1" applyFont="1" applyFill="1" applyBorder="1"/>
    <xf numFmtId="4" fontId="5" fillId="13" borderId="31" xfId="0" applyNumberFormat="1" applyFont="1" applyFill="1" applyBorder="1"/>
    <xf numFmtId="4" fontId="10" fillId="0" borderId="3" xfId="0" applyNumberFormat="1" applyFont="1" applyBorder="1" applyAlignment="1">
      <alignment horizontal="center"/>
    </xf>
    <xf numFmtId="4" fontId="6" fillId="13" borderId="9" xfId="0" applyNumberFormat="1" applyFont="1" applyFill="1" applyBorder="1"/>
    <xf numFmtId="4" fontId="17" fillId="13" borderId="29" xfId="0" applyNumberFormat="1" applyFont="1" applyFill="1" applyBorder="1"/>
    <xf numFmtId="0" fontId="4" fillId="0" borderId="49" xfId="0" applyFont="1" applyFill="1" applyBorder="1"/>
    <xf numFmtId="4" fontId="4" fillId="0" borderId="49" xfId="0" applyNumberFormat="1" applyFont="1" applyFill="1" applyBorder="1" applyAlignment="1"/>
    <xf numFmtId="0" fontId="10" fillId="0" borderId="39" xfId="0" applyFont="1" applyFill="1" applyBorder="1"/>
    <xf numFmtId="4" fontId="5" fillId="0" borderId="37" xfId="0" applyNumberFormat="1" applyFont="1" applyBorder="1"/>
    <xf numFmtId="4" fontId="4" fillId="7" borderId="2" xfId="0" applyNumberFormat="1" applyFont="1" applyFill="1" applyBorder="1"/>
    <xf numFmtId="4" fontId="10" fillId="7" borderId="3" xfId="0" applyNumberFormat="1" applyFont="1" applyFill="1" applyBorder="1"/>
    <xf numFmtId="4" fontId="8" fillId="7" borderId="19" xfId="0" applyNumberFormat="1" applyFont="1" applyFill="1" applyBorder="1"/>
    <xf numFmtId="0" fontId="8" fillId="11" borderId="2" xfId="0" applyFont="1" applyFill="1" applyBorder="1" applyAlignment="1">
      <alignment horizontal="center" wrapText="1"/>
    </xf>
    <xf numFmtId="0" fontId="8" fillId="11" borderId="40" xfId="0" applyFont="1" applyFill="1" applyBorder="1" applyAlignment="1">
      <alignment horizontal="center" wrapText="1"/>
    </xf>
    <xf numFmtId="3" fontId="8" fillId="11" borderId="2" xfId="0" applyNumberFormat="1" applyFont="1" applyFill="1" applyBorder="1"/>
    <xf numFmtId="0" fontId="22" fillId="0" borderId="0" xfId="0" applyFont="1"/>
    <xf numFmtId="2" fontId="5" fillId="0" borderId="0" xfId="0" applyNumberFormat="1" applyFont="1"/>
    <xf numFmtId="2" fontId="13" fillId="0" borderId="0" xfId="0" applyNumberFormat="1" applyFont="1"/>
    <xf numFmtId="4" fontId="13" fillId="0" borderId="0" xfId="0" applyNumberFormat="1" applyFont="1"/>
    <xf numFmtId="0" fontId="14" fillId="0" borderId="3" xfId="0" applyFont="1" applyBorder="1" applyAlignment="1">
      <alignment horizontal="center"/>
    </xf>
    <xf numFmtId="2" fontId="14" fillId="13" borderId="3" xfId="0" applyNumberFormat="1" applyFont="1" applyFill="1" applyBorder="1" applyAlignment="1">
      <alignment horizontal="center" wrapText="1"/>
    </xf>
    <xf numFmtId="0" fontId="23" fillId="13" borderId="3" xfId="0" applyFont="1" applyFill="1" applyBorder="1" applyAlignment="1">
      <alignment horizontal="center" wrapText="1"/>
    </xf>
    <xf numFmtId="4" fontId="23" fillId="13" borderId="38" xfId="0" applyNumberFormat="1" applyFont="1" applyFill="1" applyBorder="1" applyAlignment="1">
      <alignment horizontal="center" wrapText="1"/>
    </xf>
    <xf numFmtId="0" fontId="15" fillId="0" borderId="6" xfId="0" applyFont="1" applyBorder="1"/>
    <xf numFmtId="0" fontId="15" fillId="0" borderId="13" xfId="0" applyFont="1" applyBorder="1"/>
    <xf numFmtId="4" fontId="15" fillId="0" borderId="14" xfId="0" applyNumberFormat="1" applyFont="1" applyBorder="1"/>
    <xf numFmtId="4" fontId="15" fillId="0" borderId="27" xfId="0" applyNumberFormat="1" applyFont="1" applyBorder="1"/>
    <xf numFmtId="4" fontId="13" fillId="0" borderId="14" xfId="0" applyNumberFormat="1" applyFont="1" applyBorder="1"/>
    <xf numFmtId="4" fontId="5" fillId="0" borderId="38" xfId="0" applyNumberFormat="1" applyFont="1" applyBorder="1"/>
    <xf numFmtId="0" fontId="15" fillId="0" borderId="5" xfId="0" applyFont="1" applyBorder="1"/>
    <xf numFmtId="4" fontId="15" fillId="0" borderId="9" xfId="0" applyNumberFormat="1" applyFont="1" applyBorder="1"/>
    <xf numFmtId="4" fontId="13" fillId="0" borderId="9" xfId="0" applyNumberFormat="1" applyFont="1" applyBorder="1"/>
    <xf numFmtId="0" fontId="15" fillId="0" borderId="9" xfId="0" applyFont="1" applyBorder="1"/>
    <xf numFmtId="0" fontId="15" fillId="0" borderId="8" xfId="0" applyFont="1" applyBorder="1"/>
    <xf numFmtId="4" fontId="15" fillId="0" borderId="22" xfId="0" applyNumberFormat="1" applyFont="1" applyBorder="1"/>
    <xf numFmtId="0" fontId="15" fillId="0" borderId="9" xfId="0" applyFont="1" applyFill="1" applyBorder="1"/>
    <xf numFmtId="0" fontId="15" fillId="0" borderId="8" xfId="0" applyFont="1" applyFill="1" applyBorder="1"/>
    <xf numFmtId="0" fontId="15" fillId="0" borderId="29" xfId="0" applyFont="1" applyFill="1" applyBorder="1"/>
    <xf numFmtId="0" fontId="15" fillId="0" borderId="37" xfId="0" applyFont="1" applyFill="1" applyBorder="1"/>
    <xf numFmtId="4" fontId="15" fillId="0" borderId="39" xfId="0" applyNumberFormat="1" applyFont="1" applyBorder="1"/>
    <xf numFmtId="4" fontId="15" fillId="0" borderId="11" xfId="0" applyNumberFormat="1" applyFont="1" applyBorder="1"/>
    <xf numFmtId="4" fontId="13" fillId="0" borderId="29" xfId="0" applyNumberFormat="1" applyFont="1" applyBorder="1"/>
    <xf numFmtId="4" fontId="13" fillId="0" borderId="39" xfId="0" applyNumberFormat="1" applyFont="1" applyBorder="1"/>
    <xf numFmtId="0" fontId="14" fillId="0" borderId="3" xfId="0" applyFont="1" applyBorder="1"/>
    <xf numFmtId="0" fontId="14" fillId="0" borderId="2" xfId="0" applyFont="1" applyBorder="1"/>
    <xf numFmtId="4" fontId="14" fillId="5" borderId="3" xfId="0" applyNumberFormat="1" applyFont="1" applyFill="1" applyBorder="1"/>
    <xf numFmtId="4" fontId="23" fillId="5" borderId="2" xfId="0" applyNumberFormat="1" applyFont="1" applyFill="1" applyBorder="1"/>
    <xf numFmtId="4" fontId="23" fillId="5" borderId="3" xfId="0" applyNumberFormat="1" applyFont="1" applyFill="1" applyBorder="1"/>
    <xf numFmtId="0" fontId="14" fillId="0" borderId="3" xfId="0" applyFont="1" applyFill="1" applyBorder="1"/>
    <xf numFmtId="4" fontId="14" fillId="13" borderId="3" xfId="0" applyNumberFormat="1" applyFont="1" applyFill="1" applyBorder="1"/>
    <xf numFmtId="4" fontId="23" fillId="13" borderId="3" xfId="0" applyNumberFormat="1" applyFont="1" applyFill="1" applyBorder="1"/>
    <xf numFmtId="4" fontId="8" fillId="0" borderId="0" xfId="0" applyNumberFormat="1" applyFont="1"/>
    <xf numFmtId="4" fontId="21" fillId="0" borderId="0" xfId="0" applyNumberFormat="1" applyFont="1"/>
    <xf numFmtId="4" fontId="4" fillId="0" borderId="0" xfId="0" applyNumberFormat="1" applyFont="1"/>
    <xf numFmtId="4" fontId="23" fillId="0" borderId="0" xfId="0" applyNumberFormat="1" applyFont="1"/>
    <xf numFmtId="0" fontId="7" fillId="0" borderId="0" xfId="0" applyFont="1"/>
    <xf numFmtId="0" fontId="15" fillId="0" borderId="0" xfId="0" applyFont="1"/>
    <xf numFmtId="3" fontId="5" fillId="0" borderId="0" xfId="0" applyNumberFormat="1" applyFont="1"/>
    <xf numFmtId="3" fontId="13" fillId="0" borderId="0" xfId="0" applyNumberFormat="1" applyFont="1"/>
    <xf numFmtId="4" fontId="23" fillId="13" borderId="3" xfId="0" applyNumberFormat="1" applyFont="1" applyFill="1" applyBorder="1" applyAlignment="1">
      <alignment horizontal="center" wrapText="1"/>
    </xf>
    <xf numFmtId="0" fontId="15" fillId="0" borderId="14" xfId="0" applyFont="1" applyBorder="1"/>
    <xf numFmtId="4" fontId="15" fillId="0" borderId="27" xfId="0" applyNumberFormat="1" applyFont="1" applyFill="1" applyBorder="1" applyAlignment="1">
      <alignment horizontal="right" wrapText="1"/>
    </xf>
    <xf numFmtId="0" fontId="15" fillId="0" borderId="25" xfId="0" applyFont="1" applyFill="1" applyBorder="1"/>
    <xf numFmtId="0" fontId="15" fillId="0" borderId="17" xfId="0" applyFont="1" applyFill="1" applyBorder="1"/>
    <xf numFmtId="4" fontId="15" fillId="0" borderId="26" xfId="0" applyNumberFormat="1" applyFont="1" applyBorder="1"/>
    <xf numFmtId="4" fontId="13" fillId="0" borderId="25" xfId="0" applyNumberFormat="1" applyFont="1" applyBorder="1"/>
    <xf numFmtId="4" fontId="24" fillId="0" borderId="0" xfId="0" applyNumberFormat="1" applyFont="1"/>
    <xf numFmtId="2" fontId="14" fillId="13" borderId="2" xfId="0" applyNumberFormat="1" applyFont="1" applyFill="1" applyBorder="1" applyAlignment="1">
      <alignment horizontal="center" wrapText="1"/>
    </xf>
    <xf numFmtId="3" fontId="6" fillId="0" borderId="6" xfId="0" applyNumberFormat="1" applyFont="1" applyBorder="1"/>
    <xf numFmtId="4" fontId="15" fillId="0" borderId="9" xfId="0" applyNumberFormat="1" applyFont="1" applyFill="1" applyBorder="1" applyAlignment="1">
      <alignment horizontal="right" wrapText="1"/>
    </xf>
    <xf numFmtId="4" fontId="15" fillId="0" borderId="8" xfId="0" applyNumberFormat="1" applyFont="1" applyFill="1" applyBorder="1" applyAlignment="1">
      <alignment horizontal="right" wrapText="1"/>
    </xf>
    <xf numFmtId="4" fontId="13" fillId="0" borderId="5" xfId="0" applyNumberFormat="1" applyFont="1" applyFill="1" applyBorder="1"/>
    <xf numFmtId="4" fontId="13" fillId="0" borderId="13" xfId="0" applyNumberFormat="1" applyFont="1" applyBorder="1"/>
    <xf numFmtId="0" fontId="6" fillId="0" borderId="6" xfId="0" applyFont="1" applyBorder="1"/>
    <xf numFmtId="4" fontId="15" fillId="0" borderId="6" xfId="0" applyNumberFormat="1" applyFont="1" applyBorder="1"/>
    <xf numFmtId="4" fontId="15" fillId="0" borderId="5" xfId="0" applyNumberFormat="1" applyFont="1" applyBorder="1"/>
    <xf numFmtId="4" fontId="13" fillId="0" borderId="9" xfId="0" applyNumberFormat="1" applyFont="1" applyFill="1" applyBorder="1"/>
    <xf numFmtId="4" fontId="13" fillId="0" borderId="8" xfId="0" applyNumberFormat="1" applyFont="1" applyBorder="1"/>
    <xf numFmtId="0" fontId="6" fillId="0" borderId="9" xfId="0" applyFont="1" applyBorder="1"/>
    <xf numFmtId="4" fontId="15" fillId="0" borderId="8" xfId="0" applyNumberFormat="1" applyFont="1" applyBorder="1"/>
    <xf numFmtId="4" fontId="13" fillId="0" borderId="8" xfId="0" applyNumberFormat="1" applyFont="1" applyFill="1" applyBorder="1"/>
    <xf numFmtId="0" fontId="6" fillId="0" borderId="39" xfId="0" applyFont="1" applyFill="1" applyBorder="1"/>
    <xf numFmtId="0" fontId="15" fillId="0" borderId="10" xfId="0" applyFont="1" applyFill="1" applyBorder="1"/>
    <xf numFmtId="4" fontId="15" fillId="0" borderId="29" xfId="0" applyNumberFormat="1" applyFont="1" applyBorder="1"/>
    <xf numFmtId="4" fontId="15" fillId="0" borderId="10" xfId="0" applyNumberFormat="1" applyFont="1" applyBorder="1"/>
    <xf numFmtId="4" fontId="13" fillId="0" borderId="10" xfId="0" applyNumberFormat="1" applyFont="1" applyFill="1" applyBorder="1"/>
    <xf numFmtId="4" fontId="13" fillId="0" borderId="10" xfId="0" applyNumberFormat="1" applyFont="1" applyBorder="1"/>
    <xf numFmtId="4" fontId="5" fillId="0" borderId="39" xfId="0" applyNumberFormat="1" applyFont="1" applyBorder="1"/>
    <xf numFmtId="4" fontId="14" fillId="5" borderId="2" xfId="0" applyNumberFormat="1" applyFont="1" applyFill="1" applyBorder="1"/>
    <xf numFmtId="4" fontId="14" fillId="13" borderId="2" xfId="0" applyNumberFormat="1" applyFont="1" applyFill="1" applyBorder="1"/>
    <xf numFmtId="4" fontId="23" fillId="13" borderId="2" xfId="0" applyNumberFormat="1" applyFont="1" applyFill="1" applyBorder="1"/>
    <xf numFmtId="0" fontId="8" fillId="0" borderId="0" xfId="0" applyFont="1" applyBorder="1"/>
    <xf numFmtId="4" fontId="8" fillId="0" borderId="0" xfId="0" applyNumberFormat="1" applyFont="1" applyBorder="1"/>
    <xf numFmtId="4" fontId="23" fillId="0" borderId="0" xfId="0" applyNumberFormat="1" applyFont="1" applyBorder="1"/>
    <xf numFmtId="0" fontId="14" fillId="0" borderId="2" xfId="0" applyFont="1" applyBorder="1" applyAlignment="1">
      <alignment horizontal="center"/>
    </xf>
    <xf numFmtId="4" fontId="15" fillId="0" borderId="6" xfId="0" applyNumberFormat="1" applyFont="1" applyFill="1" applyBorder="1" applyAlignment="1">
      <alignment horizontal="right" wrapText="1"/>
    </xf>
    <xf numFmtId="4" fontId="15" fillId="0" borderId="35" xfId="0" applyNumberFormat="1" applyFont="1" applyFill="1" applyBorder="1" applyAlignment="1">
      <alignment horizontal="right" wrapText="1"/>
    </xf>
    <xf numFmtId="4" fontId="15" fillId="0" borderId="35" xfId="0" applyNumberFormat="1" applyFont="1" applyBorder="1"/>
    <xf numFmtId="4" fontId="15" fillId="0" borderId="36" xfId="0" applyNumberFormat="1" applyFont="1" applyBorder="1"/>
    <xf numFmtId="0" fontId="15" fillId="0" borderId="39" xfId="0" applyFont="1" applyFill="1" applyBorder="1" applyAlignment="1">
      <alignment horizontal="right"/>
    </xf>
    <xf numFmtId="4" fontId="15" fillId="0" borderId="0" xfId="0" applyNumberFormat="1" applyFont="1" applyBorder="1"/>
    <xf numFmtId="3" fontId="23" fillId="0" borderId="0" xfId="0" applyNumberFormat="1" applyFont="1"/>
    <xf numFmtId="2" fontId="14" fillId="13" borderId="19" xfId="0" applyNumberFormat="1" applyFont="1" applyFill="1" applyBorder="1" applyAlignment="1">
      <alignment horizontal="center" wrapText="1"/>
    </xf>
    <xf numFmtId="2" fontId="14" fillId="0" borderId="35" xfId="0" applyNumberFormat="1" applyFont="1" applyFill="1" applyBorder="1" applyAlignment="1">
      <alignment horizontal="center" wrapText="1"/>
    </xf>
    <xf numFmtId="2" fontId="14" fillId="0" borderId="6" xfId="0" applyNumberFormat="1" applyFont="1" applyFill="1" applyBorder="1" applyAlignment="1">
      <alignment horizontal="center" wrapText="1"/>
    </xf>
    <xf numFmtId="2" fontId="15" fillId="0" borderId="6" xfId="0" applyNumberFormat="1" applyFont="1" applyFill="1" applyBorder="1" applyAlignment="1">
      <alignment horizontal="right" wrapText="1"/>
    </xf>
    <xf numFmtId="0" fontId="15" fillId="0" borderId="39" xfId="0" applyFont="1" applyFill="1" applyBorder="1"/>
    <xf numFmtId="0" fontId="13" fillId="0" borderId="10" xfId="0" applyFont="1" applyFill="1" applyBorder="1"/>
    <xf numFmtId="4" fontId="14" fillId="5" borderId="19" xfId="0" applyNumberFormat="1" applyFont="1" applyFill="1" applyBorder="1"/>
    <xf numFmtId="4" fontId="14" fillId="13" borderId="19" xfId="0" applyNumberFormat="1" applyFont="1" applyFill="1" applyBorder="1"/>
    <xf numFmtId="4" fontId="23" fillId="13" borderId="37" xfId="0" applyNumberFormat="1" applyFont="1" applyFill="1" applyBorder="1"/>
    <xf numFmtId="0" fontId="13" fillId="0" borderId="8" xfId="0" applyFont="1" applyFill="1" applyBorder="1"/>
    <xf numFmtId="4" fontId="13" fillId="0" borderId="37" xfId="0" applyNumberFormat="1" applyFont="1" applyFill="1" applyBorder="1"/>
    <xf numFmtId="4" fontId="23" fillId="13" borderId="39" xfId="0" applyNumberFormat="1" applyFont="1" applyFill="1" applyBorder="1"/>
    <xf numFmtId="0" fontId="14" fillId="0" borderId="38" xfId="0" applyFont="1" applyBorder="1" applyAlignment="1">
      <alignment horizontal="center"/>
    </xf>
    <xf numFmtId="2" fontId="14" fillId="13" borderId="38" xfId="0" applyNumberFormat="1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right"/>
    </xf>
    <xf numFmtId="2" fontId="15" fillId="0" borderId="14" xfId="0" applyNumberFormat="1" applyFont="1" applyFill="1" applyBorder="1" applyAlignment="1">
      <alignment horizontal="right" wrapText="1"/>
    </xf>
    <xf numFmtId="2" fontId="15" fillId="0" borderId="21" xfId="0" applyNumberFormat="1" applyFont="1" applyFill="1" applyBorder="1" applyAlignment="1">
      <alignment horizontal="right" wrapText="1"/>
    </xf>
    <xf numFmtId="0" fontId="15" fillId="0" borderId="16" xfId="0" applyFont="1" applyFill="1" applyBorder="1"/>
    <xf numFmtId="4" fontId="15" fillId="0" borderId="25" xfId="0" applyNumberFormat="1" applyFont="1" applyBorder="1"/>
    <xf numFmtId="0" fontId="14" fillId="0" borderId="2" xfId="0" applyFont="1" applyFill="1" applyBorder="1"/>
    <xf numFmtId="4" fontId="13" fillId="0" borderId="6" xfId="0" applyNumberFormat="1" applyFont="1" applyBorder="1"/>
    <xf numFmtId="4" fontId="15" fillId="0" borderId="34" xfId="0" applyNumberFormat="1" applyFont="1" applyBorder="1"/>
    <xf numFmtId="4" fontId="13" fillId="0" borderId="24" xfId="0" applyNumberFormat="1" applyFont="1" applyBorder="1"/>
    <xf numFmtId="0" fontId="0" fillId="0" borderId="0" xfId="0" applyBorder="1" applyAlignment="1">
      <alignment horizontal="center"/>
    </xf>
    <xf numFmtId="4" fontId="19" fillId="0" borderId="36" xfId="0" applyNumberFormat="1" applyFont="1" applyFill="1" applyBorder="1"/>
    <xf numFmtId="4" fontId="19" fillId="0" borderId="36" xfId="0" applyNumberFormat="1" applyFont="1" applyBorder="1"/>
    <xf numFmtId="4" fontId="5" fillId="16" borderId="8" xfId="0" applyNumberFormat="1" applyFont="1" applyFill="1" applyBorder="1"/>
    <xf numFmtId="4" fontId="19" fillId="0" borderId="25" xfId="0" applyNumberFormat="1" applyFont="1" applyFill="1" applyBorder="1"/>
    <xf numFmtId="4" fontId="19" fillId="0" borderId="9" xfId="0" applyNumberFormat="1" applyFont="1" applyFill="1" applyBorder="1"/>
    <xf numFmtId="4" fontId="10" fillId="0" borderId="31" xfId="0" applyNumberFormat="1" applyFont="1" applyBorder="1" applyAlignment="1">
      <alignment horizontal="center"/>
    </xf>
    <xf numFmtId="4" fontId="8" fillId="0" borderId="38" xfId="0" applyNumberFormat="1" applyFont="1" applyBorder="1" applyAlignment="1">
      <alignment horizontal="center"/>
    </xf>
    <xf numFmtId="4" fontId="5" fillId="0" borderId="51" xfId="0" applyNumberFormat="1" applyFont="1" applyBorder="1"/>
    <xf numFmtId="4" fontId="5" fillId="0" borderId="53" xfId="0" applyNumberFormat="1" applyFont="1" applyBorder="1"/>
    <xf numFmtId="4" fontId="5" fillId="0" borderId="47" xfId="0" applyNumberFormat="1" applyFont="1" applyBorder="1"/>
    <xf numFmtId="4" fontId="5" fillId="0" borderId="54" xfId="0" applyNumberFormat="1" applyFont="1" applyBorder="1"/>
    <xf numFmtId="4" fontId="5" fillId="13" borderId="24" xfId="0" applyNumberFormat="1" applyFont="1" applyFill="1" applyBorder="1"/>
    <xf numFmtId="4" fontId="5" fillId="13" borderId="16" xfId="0" applyNumberFormat="1" applyFont="1" applyFill="1" applyBorder="1"/>
    <xf numFmtId="4" fontId="5" fillId="0" borderId="31" xfId="0" applyNumberFormat="1" applyFont="1" applyBorder="1"/>
    <xf numFmtId="4" fontId="5" fillId="0" borderId="10" xfId="0" applyNumberFormat="1" applyFont="1" applyBorder="1"/>
    <xf numFmtId="4" fontId="5" fillId="5" borderId="18" xfId="0" applyNumberFormat="1" applyFont="1" applyFill="1" applyBorder="1"/>
    <xf numFmtId="4" fontId="8" fillId="5" borderId="52" xfId="0" applyNumberFormat="1" applyFont="1" applyFill="1" applyBorder="1"/>
    <xf numFmtId="4" fontId="5" fillId="5" borderId="52" xfId="0" applyNumberFormat="1" applyFont="1" applyFill="1" applyBorder="1"/>
    <xf numFmtId="4" fontId="8" fillId="5" borderId="55" xfId="0" applyNumberFormat="1" applyFont="1" applyFill="1" applyBorder="1"/>
    <xf numFmtId="4" fontId="5" fillId="5" borderId="49" xfId="0" applyNumberFormat="1" applyFont="1" applyFill="1" applyBorder="1"/>
    <xf numFmtId="4" fontId="8" fillId="7" borderId="52" xfId="0" applyNumberFormat="1" applyFont="1" applyFill="1" applyBorder="1"/>
    <xf numFmtId="0" fontId="0" fillId="16" borderId="0" xfId="0" applyFill="1"/>
    <xf numFmtId="4" fontId="8" fillId="5" borderId="39" xfId="0" applyNumberFormat="1" applyFont="1" applyFill="1" applyBorder="1"/>
    <xf numFmtId="4" fontId="13" fillId="0" borderId="37" xfId="0" applyNumberFormat="1" applyFont="1" applyBorder="1"/>
    <xf numFmtId="4" fontId="13" fillId="0" borderId="38" xfId="0" applyNumberFormat="1" applyFont="1" applyBorder="1"/>
    <xf numFmtId="4" fontId="13" fillId="0" borderId="3" xfId="0" applyNumberFormat="1" applyFont="1" applyBorder="1"/>
    <xf numFmtId="4" fontId="23" fillId="11" borderId="39" xfId="0" applyNumberFormat="1" applyFont="1" applyFill="1" applyBorder="1"/>
    <xf numFmtId="0" fontId="23" fillId="11" borderId="3" xfId="0" applyFont="1" applyFill="1" applyBorder="1" applyAlignment="1">
      <alignment horizontal="center" wrapText="1"/>
    </xf>
    <xf numFmtId="4" fontId="23" fillId="13" borderId="2" xfId="0" applyNumberFormat="1" applyFont="1" applyFill="1" applyBorder="1" applyAlignment="1">
      <alignment horizontal="center" wrapText="1"/>
    </xf>
    <xf numFmtId="4" fontId="23" fillId="13" borderId="31" xfId="0" applyNumberFormat="1" applyFont="1" applyFill="1" applyBorder="1" applyAlignment="1">
      <alignment horizontal="center" wrapText="1"/>
    </xf>
    <xf numFmtId="4" fontId="13" fillId="0" borderId="5" xfId="0" applyNumberFormat="1" applyFont="1" applyBorder="1"/>
    <xf numFmtId="0" fontId="23" fillId="11" borderId="14" xfId="0" applyFont="1" applyFill="1" applyBorder="1" applyAlignment="1">
      <alignment horizontal="center" wrapText="1"/>
    </xf>
    <xf numFmtId="0" fontId="5" fillId="0" borderId="36" xfId="0" applyFont="1" applyFill="1" applyBorder="1"/>
    <xf numFmtId="4" fontId="6" fillId="4" borderId="36" xfId="0" applyNumberFormat="1" applyFont="1" applyFill="1" applyBorder="1" applyAlignment="1"/>
    <xf numFmtId="3" fontId="8" fillId="5" borderId="6" xfId="0" applyNumberFormat="1" applyFont="1" applyFill="1" applyBorder="1"/>
    <xf numFmtId="3" fontId="8" fillId="5" borderId="9" xfId="0" applyNumberFormat="1" applyFont="1" applyFill="1" applyBorder="1"/>
    <xf numFmtId="3" fontId="8" fillId="5" borderId="25" xfId="0" applyNumberFormat="1" applyFont="1" applyFill="1" applyBorder="1"/>
    <xf numFmtId="3" fontId="8" fillId="11" borderId="40" xfId="0" applyNumberFormat="1" applyFont="1" applyFill="1" applyBorder="1"/>
    <xf numFmtId="3" fontId="8" fillId="5" borderId="3" xfId="0" applyNumberFormat="1" applyFont="1" applyFill="1" applyBorder="1"/>
    <xf numFmtId="3" fontId="5" fillId="10" borderId="6" xfId="0" applyNumberFormat="1" applyFont="1" applyFill="1" applyBorder="1"/>
    <xf numFmtId="3" fontId="5" fillId="11" borderId="5" xfId="0" applyNumberFormat="1" applyFont="1" applyFill="1" applyBorder="1"/>
    <xf numFmtId="3" fontId="5" fillId="11" borderId="41" xfId="0" applyNumberFormat="1" applyFont="1" applyFill="1" applyBorder="1"/>
    <xf numFmtId="3" fontId="5" fillId="10" borderId="9" xfId="0" applyNumberFormat="1" applyFont="1" applyFill="1" applyBorder="1"/>
    <xf numFmtId="3" fontId="5" fillId="11" borderId="8" xfId="0" applyNumberFormat="1" applyFont="1" applyFill="1" applyBorder="1"/>
    <xf numFmtId="3" fontId="5" fillId="11" borderId="42" xfId="0" applyNumberFormat="1" applyFont="1" applyFill="1" applyBorder="1"/>
    <xf numFmtId="3" fontId="19" fillId="11" borderId="42" xfId="0" applyNumberFormat="1" applyFont="1" applyFill="1" applyBorder="1"/>
    <xf numFmtId="3" fontId="5" fillId="10" borderId="25" xfId="0" applyNumberFormat="1" applyFont="1" applyFill="1" applyBorder="1"/>
    <xf numFmtId="3" fontId="5" fillId="11" borderId="24" xfId="0" applyNumberFormat="1" applyFont="1" applyFill="1" applyBorder="1"/>
    <xf numFmtId="3" fontId="5" fillId="11" borderId="45" xfId="0" applyNumberFormat="1" applyFont="1" applyFill="1" applyBorder="1"/>
    <xf numFmtId="4" fontId="8" fillId="7" borderId="18" xfId="0" applyNumberFormat="1" applyFont="1" applyFill="1" applyBorder="1"/>
    <xf numFmtId="4" fontId="4" fillId="10" borderId="47" xfId="0" applyNumberFormat="1" applyFont="1" applyFill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7" fillId="0" borderId="0" xfId="0" applyFont="1"/>
    <xf numFmtId="0" fontId="0" fillId="0" borderId="50" xfId="0" applyBorder="1"/>
    <xf numFmtId="0" fontId="29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vertical="center"/>
    </xf>
    <xf numFmtId="3" fontId="29" fillId="0" borderId="49" xfId="0" applyNumberFormat="1" applyFont="1" applyBorder="1" applyAlignment="1">
      <alignment horizontal="center" vertical="center"/>
    </xf>
    <xf numFmtId="3" fontId="29" fillId="0" borderId="37" xfId="0" applyNumberFormat="1" applyFont="1" applyBorder="1" applyAlignment="1">
      <alignment horizontal="center" vertical="center"/>
    </xf>
    <xf numFmtId="3" fontId="29" fillId="0" borderId="39" xfId="0" applyNumberFormat="1" applyFont="1" applyBorder="1" applyAlignment="1">
      <alignment horizontal="center" vertical="center"/>
    </xf>
    <xf numFmtId="3" fontId="29" fillId="0" borderId="50" xfId="0" applyNumberFormat="1" applyFont="1" applyBorder="1" applyAlignment="1">
      <alignment horizontal="center" vertical="center" wrapText="1"/>
    </xf>
    <xf numFmtId="3" fontId="29" fillId="5" borderId="50" xfId="0" applyNumberFormat="1" applyFont="1" applyFill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0" fontId="0" fillId="0" borderId="11" xfId="0" applyBorder="1"/>
    <xf numFmtId="0" fontId="29" fillId="0" borderId="3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3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7" fillId="16" borderId="0" xfId="0" applyFont="1" applyFill="1" applyAlignment="1">
      <alignment vertical="center"/>
    </xf>
    <xf numFmtId="4" fontId="4" fillId="0" borderId="19" xfId="0" applyNumberFormat="1" applyFont="1" applyFill="1" applyBorder="1" applyAlignment="1"/>
    <xf numFmtId="4" fontId="5" fillId="0" borderId="20" xfId="0" applyNumberFormat="1" applyFont="1" applyBorder="1"/>
    <xf numFmtId="0" fontId="5" fillId="0" borderId="35" xfId="0" applyFont="1" applyFill="1" applyBorder="1"/>
    <xf numFmtId="3" fontId="6" fillId="0" borderId="14" xfId="0" applyNumberFormat="1" applyFont="1" applyFill="1" applyBorder="1"/>
    <xf numFmtId="3" fontId="6" fillId="0" borderId="9" xfId="0" applyNumberFormat="1" applyFont="1" applyFill="1" applyBorder="1"/>
    <xf numFmtId="3" fontId="6" fillId="0" borderId="39" xfId="0" applyNumberFormat="1" applyFont="1" applyFill="1" applyBorder="1"/>
    <xf numFmtId="4" fontId="6" fillId="4" borderId="35" xfId="0" applyNumberFormat="1" applyFont="1" applyFill="1" applyBorder="1" applyAlignment="1"/>
    <xf numFmtId="4" fontId="4" fillId="5" borderId="19" xfId="0" applyNumberFormat="1" applyFont="1" applyFill="1" applyBorder="1" applyAlignment="1"/>
    <xf numFmtId="4" fontId="5" fillId="4" borderId="14" xfId="0" applyNumberFormat="1" applyFont="1" applyFill="1" applyBorder="1"/>
    <xf numFmtId="4" fontId="5" fillId="4" borderId="9" xfId="0" applyNumberFormat="1" applyFont="1" applyFill="1" applyBorder="1"/>
    <xf numFmtId="4" fontId="5" fillId="4" borderId="29" xfId="0" applyNumberFormat="1" applyFont="1" applyFill="1" applyBorder="1"/>
    <xf numFmtId="0" fontId="8" fillId="5" borderId="20" xfId="0" applyFont="1" applyFill="1" applyBorder="1"/>
    <xf numFmtId="0" fontId="4" fillId="5" borderId="3" xfId="0" applyFont="1" applyFill="1" applyBorder="1"/>
    <xf numFmtId="4" fontId="8" fillId="12" borderId="2" xfId="0" applyNumberFormat="1" applyFont="1" applyFill="1" applyBorder="1" applyAlignment="1">
      <alignment horizontal="center"/>
    </xf>
    <xf numFmtId="4" fontId="8" fillId="12" borderId="19" xfId="0" applyNumberFormat="1" applyFont="1" applyFill="1" applyBorder="1" applyAlignment="1">
      <alignment horizontal="center"/>
    </xf>
    <xf numFmtId="4" fontId="8" fillId="12" borderId="20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2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3" fontId="0" fillId="0" borderId="0" xfId="0" applyNumberFormat="1" applyBorder="1"/>
    <xf numFmtId="0" fontId="1" fillId="0" borderId="0" xfId="0" applyFont="1" applyBorder="1"/>
    <xf numFmtId="3" fontId="1" fillId="0" borderId="0" xfId="0" applyNumberFormat="1" applyFont="1" applyBorder="1"/>
  </cellXfs>
  <cellStyles count="2">
    <cellStyle name="Normální" xfId="0" builtinId="0"/>
    <cellStyle name="normální 2 10" xfId="1" xr:uid="{0A181DBA-3410-4D12-AC44-9008D620D0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6C2A-5BED-4C55-BD8B-9A0B0807D7AF}">
  <dimension ref="A1:H51"/>
  <sheetViews>
    <sheetView tabSelected="1" topLeftCell="A28" workbookViewId="0">
      <selection activeCell="N10" sqref="N10"/>
    </sheetView>
  </sheetViews>
  <sheetFormatPr defaultRowHeight="15" x14ac:dyDescent="0.25"/>
  <cols>
    <col min="1" max="1" width="15.42578125" customWidth="1"/>
    <col min="2" max="2" width="14.28515625" customWidth="1"/>
    <col min="3" max="4" width="14.140625" customWidth="1"/>
    <col min="5" max="6" width="14" customWidth="1"/>
    <col min="7" max="7" width="12.7109375" customWidth="1"/>
    <col min="8" max="8" width="14.140625" customWidth="1"/>
  </cols>
  <sheetData>
    <row r="1" spans="1:8" ht="21" x14ac:dyDescent="0.25">
      <c r="A1" s="468" t="s">
        <v>268</v>
      </c>
    </row>
    <row r="2" spans="1:8" ht="21" x14ac:dyDescent="0.25">
      <c r="A2" s="468"/>
    </row>
    <row r="3" spans="1:8" ht="15.75" x14ac:dyDescent="0.25">
      <c r="A3" s="469" t="s">
        <v>269</v>
      </c>
    </row>
    <row r="4" spans="1:8" ht="15.75" x14ac:dyDescent="0.25">
      <c r="A4" s="469" t="s">
        <v>275</v>
      </c>
    </row>
    <row r="5" spans="1:8" ht="15.75" x14ac:dyDescent="0.25">
      <c r="A5" s="471" t="s">
        <v>300</v>
      </c>
      <c r="B5" s="158"/>
      <c r="C5" s="158"/>
      <c r="D5" s="158"/>
      <c r="E5" s="158"/>
    </row>
    <row r="6" spans="1:8" ht="15.75" x14ac:dyDescent="0.25">
      <c r="A6" s="469" t="s">
        <v>301</v>
      </c>
      <c r="B6" s="158"/>
      <c r="C6" s="158"/>
      <c r="D6" s="158"/>
      <c r="E6" s="158"/>
    </row>
    <row r="7" spans="1:8" ht="15.75" x14ac:dyDescent="0.25">
      <c r="A7" s="469"/>
      <c r="B7" s="158"/>
      <c r="C7" s="158"/>
      <c r="D7" s="158"/>
      <c r="E7" s="158"/>
    </row>
    <row r="8" spans="1:8" ht="15.75" x14ac:dyDescent="0.25">
      <c r="A8" s="471" t="s">
        <v>281</v>
      </c>
    </row>
    <row r="9" spans="1:8" ht="16.5" thickBot="1" x14ac:dyDescent="0.3">
      <c r="A9" s="471" t="s">
        <v>280</v>
      </c>
    </row>
    <row r="10" spans="1:8" ht="15.75" thickBot="1" x14ac:dyDescent="0.3">
      <c r="A10" s="473"/>
      <c r="B10" s="474">
        <v>2019</v>
      </c>
      <c r="C10" s="475">
        <v>2020</v>
      </c>
      <c r="D10" s="476">
        <v>2021</v>
      </c>
      <c r="E10" s="477">
        <v>2022</v>
      </c>
      <c r="F10" s="477">
        <v>2023</v>
      </c>
      <c r="G10" s="477">
        <v>2024</v>
      </c>
      <c r="H10" s="478">
        <v>2025</v>
      </c>
    </row>
    <row r="11" spans="1:8" ht="15.75" thickBot="1" x14ac:dyDescent="0.3">
      <c r="A11" s="479" t="s">
        <v>270</v>
      </c>
      <c r="B11" s="480">
        <v>1430</v>
      </c>
      <c r="C11" s="481">
        <v>1442</v>
      </c>
      <c r="D11" s="482">
        <v>1499</v>
      </c>
      <c r="E11" s="483">
        <v>1381</v>
      </c>
      <c r="F11" s="483">
        <v>1281</v>
      </c>
      <c r="G11" s="483">
        <v>1409</v>
      </c>
      <c r="H11" s="484">
        <v>1246</v>
      </c>
    </row>
    <row r="12" spans="1:8" ht="15.75" thickBot="1" x14ac:dyDescent="0.3">
      <c r="A12" s="479" t="s">
        <v>93</v>
      </c>
      <c r="B12" s="480">
        <v>40575210</v>
      </c>
      <c r="C12" s="481">
        <v>40401243</v>
      </c>
      <c r="D12" s="482">
        <v>42222386</v>
      </c>
      <c r="E12" s="485" t="s">
        <v>271</v>
      </c>
      <c r="F12" s="485" t="s">
        <v>272</v>
      </c>
      <c r="G12" s="485" t="s">
        <v>273</v>
      </c>
      <c r="H12" s="486" t="s">
        <v>274</v>
      </c>
    </row>
    <row r="13" spans="1:8" x14ac:dyDescent="0.25">
      <c r="A13" s="491"/>
      <c r="B13" s="492"/>
      <c r="C13" s="492"/>
      <c r="D13" s="492"/>
      <c r="E13" s="493"/>
      <c r="F13" s="493"/>
      <c r="G13" s="493"/>
      <c r="H13" s="494"/>
    </row>
    <row r="14" spans="1:8" x14ac:dyDescent="0.25">
      <c r="A14" s="491"/>
      <c r="B14" s="492"/>
      <c r="C14" s="492"/>
      <c r="D14" s="492"/>
      <c r="E14" s="493"/>
      <c r="F14" s="493"/>
      <c r="G14" s="493"/>
      <c r="H14" s="494"/>
    </row>
    <row r="15" spans="1:8" ht="15.75" x14ac:dyDescent="0.25">
      <c r="A15" s="472" t="s">
        <v>282</v>
      </c>
    </row>
    <row r="16" spans="1:8" ht="15.75" x14ac:dyDescent="0.25">
      <c r="A16" s="470" t="s">
        <v>283</v>
      </c>
    </row>
    <row r="17" spans="1:8" x14ac:dyDescent="0.25">
      <c r="A17" t="s">
        <v>284</v>
      </c>
    </row>
    <row r="18" spans="1:8" ht="15.75" x14ac:dyDescent="0.25">
      <c r="A18" s="469" t="s">
        <v>285</v>
      </c>
    </row>
    <row r="19" spans="1:8" ht="15.75" x14ac:dyDescent="0.25">
      <c r="A19" s="472" t="s">
        <v>286</v>
      </c>
    </row>
    <row r="20" spans="1:8" ht="15.75" x14ac:dyDescent="0.25">
      <c r="A20" s="470" t="s">
        <v>287</v>
      </c>
    </row>
    <row r="21" spans="1:8" x14ac:dyDescent="0.25">
      <c r="A21" t="s">
        <v>288</v>
      </c>
    </row>
    <row r="22" spans="1:8" x14ac:dyDescent="0.25">
      <c r="A22" t="s">
        <v>289</v>
      </c>
    </row>
    <row r="23" spans="1:8" ht="15.75" thickBot="1" x14ac:dyDescent="0.3">
      <c r="A23" t="s">
        <v>290</v>
      </c>
    </row>
    <row r="24" spans="1:8" ht="15.75" thickBot="1" x14ac:dyDescent="0.3">
      <c r="A24" s="489"/>
      <c r="B24" s="474">
        <v>2019</v>
      </c>
      <c r="C24" s="475">
        <v>2020</v>
      </c>
      <c r="D24" s="476">
        <v>2021</v>
      </c>
      <c r="E24" s="477">
        <v>2022</v>
      </c>
      <c r="F24" s="477">
        <v>2023</v>
      </c>
      <c r="G24" s="477">
        <v>2024</v>
      </c>
      <c r="H24" s="478">
        <v>2025</v>
      </c>
    </row>
    <row r="25" spans="1:8" ht="15.75" thickBot="1" x14ac:dyDescent="0.3">
      <c r="A25" s="490" t="s">
        <v>94</v>
      </c>
      <c r="B25" s="480">
        <v>29006266</v>
      </c>
      <c r="C25" s="481">
        <v>34529357</v>
      </c>
      <c r="D25" s="482">
        <v>33672517</v>
      </c>
      <c r="E25" s="485" t="s">
        <v>291</v>
      </c>
      <c r="F25" s="485" t="s">
        <v>292</v>
      </c>
      <c r="G25" s="485" t="s">
        <v>293</v>
      </c>
      <c r="H25" s="486" t="s">
        <v>294</v>
      </c>
    </row>
    <row r="26" spans="1:8" ht="15.75" thickBot="1" x14ac:dyDescent="0.3">
      <c r="A26" s="479" t="s">
        <v>295</v>
      </c>
      <c r="B26" s="480">
        <v>16881108</v>
      </c>
      <c r="C26" s="481">
        <v>19895452</v>
      </c>
      <c r="D26" s="482">
        <v>18349591</v>
      </c>
      <c r="E26" s="485" t="s">
        <v>296</v>
      </c>
      <c r="F26" s="485" t="s">
        <v>297</v>
      </c>
      <c r="G26" s="485" t="s">
        <v>298</v>
      </c>
      <c r="H26" s="486" t="s">
        <v>299</v>
      </c>
    </row>
    <row r="30" spans="1:8" ht="15.75" x14ac:dyDescent="0.25">
      <c r="A30" s="469" t="s">
        <v>276</v>
      </c>
    </row>
    <row r="31" spans="1:8" ht="15.75" x14ac:dyDescent="0.25">
      <c r="A31" s="469" t="s">
        <v>277</v>
      </c>
    </row>
    <row r="32" spans="1:8" ht="15.75" x14ac:dyDescent="0.25">
      <c r="A32" s="487" t="s">
        <v>302</v>
      </c>
      <c r="B32" s="488"/>
      <c r="C32" s="488"/>
      <c r="D32" s="488"/>
    </row>
    <row r="33" spans="1:8" ht="15.75" x14ac:dyDescent="0.25">
      <c r="A33" s="487"/>
      <c r="B33" s="488"/>
      <c r="C33" s="488"/>
      <c r="D33" s="488"/>
    </row>
    <row r="34" spans="1:8" ht="15.75" x14ac:dyDescent="0.25">
      <c r="A34" s="469" t="s">
        <v>304</v>
      </c>
      <c r="B34" s="95"/>
    </row>
    <row r="35" spans="1:8" ht="15.75" x14ac:dyDescent="0.25">
      <c r="A35" s="469" t="s">
        <v>305</v>
      </c>
      <c r="B35" s="95"/>
    </row>
    <row r="36" spans="1:8" ht="15.75" x14ac:dyDescent="0.25">
      <c r="A36" s="469" t="s">
        <v>306</v>
      </c>
      <c r="B36" s="95"/>
      <c r="C36" s="95"/>
      <c r="D36" s="95"/>
      <c r="E36" s="95"/>
      <c r="F36" s="95"/>
      <c r="G36" s="95"/>
      <c r="H36" s="95"/>
    </row>
    <row r="37" spans="1:8" ht="16.5" thickBot="1" x14ac:dyDescent="0.3">
      <c r="A37" s="469" t="s">
        <v>307</v>
      </c>
      <c r="B37" s="95"/>
      <c r="C37" s="95"/>
      <c r="D37" s="95"/>
      <c r="E37" s="95"/>
      <c r="F37" s="95"/>
      <c r="G37" s="95"/>
      <c r="H37" s="95"/>
    </row>
    <row r="38" spans="1:8" ht="15.75" thickBot="1" x14ac:dyDescent="0.3">
      <c r="A38" s="489"/>
      <c r="B38" s="474">
        <v>2019</v>
      </c>
      <c r="C38" s="475">
        <v>2020</v>
      </c>
      <c r="D38" s="476">
        <v>2021</v>
      </c>
      <c r="E38" s="477">
        <v>2022</v>
      </c>
      <c r="F38" s="477">
        <v>2023</v>
      </c>
      <c r="G38" s="477">
        <v>2024</v>
      </c>
      <c r="H38" s="478">
        <v>2025</v>
      </c>
    </row>
    <row r="39" spans="1:8" ht="15.75" thickBot="1" x14ac:dyDescent="0.3">
      <c r="A39" s="490" t="s">
        <v>303</v>
      </c>
      <c r="B39" s="480">
        <v>14426164</v>
      </c>
      <c r="C39" s="481">
        <v>15144310</v>
      </c>
      <c r="D39" s="482">
        <v>15980017</v>
      </c>
      <c r="E39" s="483">
        <v>19446856</v>
      </c>
      <c r="F39" s="483">
        <v>19783770</v>
      </c>
      <c r="G39" s="483">
        <v>21287954</v>
      </c>
      <c r="H39" s="484">
        <v>16391025</v>
      </c>
    </row>
    <row r="42" spans="1:8" ht="15.75" x14ac:dyDescent="0.25">
      <c r="A42" s="469" t="s">
        <v>278</v>
      </c>
    </row>
    <row r="43" spans="1:8" ht="15.75" x14ac:dyDescent="0.25">
      <c r="A43" s="469" t="s">
        <v>279</v>
      </c>
    </row>
    <row r="45" spans="1:8" ht="15.75" x14ac:dyDescent="0.25">
      <c r="A45" s="495" t="s">
        <v>308</v>
      </c>
      <c r="B45" s="438"/>
      <c r="C45" s="438"/>
      <c r="D45" s="438"/>
      <c r="E45" s="438"/>
      <c r="F45" s="438"/>
      <c r="G45" s="438"/>
      <c r="H45" s="438"/>
    </row>
    <row r="46" spans="1:8" x14ac:dyDescent="0.25">
      <c r="A46" t="s">
        <v>312</v>
      </c>
    </row>
    <row r="47" spans="1:8" ht="15.75" thickBot="1" x14ac:dyDescent="0.3">
      <c r="A47" t="s">
        <v>311</v>
      </c>
    </row>
    <row r="48" spans="1:8" ht="15.75" thickBot="1" x14ac:dyDescent="0.3">
      <c r="A48" s="489"/>
      <c r="B48" s="474">
        <v>2019</v>
      </c>
      <c r="C48" s="475">
        <v>2020</v>
      </c>
      <c r="D48" s="476">
        <v>2021</v>
      </c>
      <c r="E48" s="477">
        <v>2022</v>
      </c>
      <c r="F48" s="477">
        <v>2023</v>
      </c>
      <c r="G48" s="477">
        <v>2024</v>
      </c>
      <c r="H48" s="478">
        <v>2025</v>
      </c>
    </row>
    <row r="49" spans="1:8" ht="15.75" thickBot="1" x14ac:dyDescent="0.3">
      <c r="A49" s="490" t="s">
        <v>309</v>
      </c>
      <c r="B49" s="480">
        <v>73802220</v>
      </c>
      <c r="C49" s="481">
        <v>78700000</v>
      </c>
      <c r="D49" s="482">
        <v>84195245</v>
      </c>
      <c r="E49" s="483">
        <v>95426876</v>
      </c>
      <c r="F49" s="483">
        <v>95426876</v>
      </c>
      <c r="G49" s="483">
        <v>98233099</v>
      </c>
      <c r="H49" s="484">
        <v>109233099</v>
      </c>
    </row>
    <row r="50" spans="1:8" s="95" customFormat="1" ht="15.75" thickBot="1" x14ac:dyDescent="0.3">
      <c r="A50" s="479" t="s">
        <v>310</v>
      </c>
      <c r="B50" s="480">
        <v>6629000</v>
      </c>
      <c r="C50" s="481">
        <v>5600000</v>
      </c>
      <c r="D50" s="482">
        <v>3600000</v>
      </c>
      <c r="E50" s="483">
        <v>4700000</v>
      </c>
      <c r="F50" s="483">
        <v>5150000</v>
      </c>
      <c r="G50" s="483">
        <v>8180000</v>
      </c>
      <c r="H50" s="484"/>
    </row>
    <row r="51" spans="1:8" s="95" customFormat="1" x14ac:dyDescent="0.25"/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EAC4-8CEC-449D-BBEF-2A161CEDA875}">
  <sheetPr>
    <pageSetUpPr fitToPage="1"/>
  </sheetPr>
  <dimension ref="A1:H42"/>
  <sheetViews>
    <sheetView topLeftCell="A7" workbookViewId="0">
      <selection activeCell="N25" sqref="N25"/>
    </sheetView>
  </sheetViews>
  <sheetFormatPr defaultRowHeight="15" x14ac:dyDescent="0.25"/>
  <cols>
    <col min="1" max="1" width="7" customWidth="1"/>
    <col min="2" max="2" width="59.140625" customWidth="1"/>
    <col min="3" max="3" width="23" customWidth="1"/>
    <col min="4" max="4" width="19" customWidth="1"/>
    <col min="5" max="5" width="23.140625" customWidth="1"/>
  </cols>
  <sheetData>
    <row r="1" spans="1:5" ht="21.75" x14ac:dyDescent="0.4">
      <c r="A1" s="86" t="s">
        <v>182</v>
      </c>
      <c r="B1" s="86"/>
      <c r="C1" s="86"/>
    </row>
    <row r="2" spans="1:5" ht="21.75" x14ac:dyDescent="0.4">
      <c r="A2" s="86"/>
      <c r="B2" s="86"/>
      <c r="C2" s="86"/>
    </row>
    <row r="3" spans="1:5" ht="15.75" thickBot="1" x14ac:dyDescent="0.3"/>
    <row r="4" spans="1:5" ht="16.5" thickBot="1" x14ac:dyDescent="0.35">
      <c r="A4" s="1" t="s">
        <v>0</v>
      </c>
      <c r="B4" s="26" t="s">
        <v>1</v>
      </c>
      <c r="C4" s="26" t="s">
        <v>128</v>
      </c>
      <c r="D4" s="114" t="s">
        <v>129</v>
      </c>
      <c r="E4" s="199" t="s">
        <v>96</v>
      </c>
    </row>
    <row r="5" spans="1:5" ht="15.75" x14ac:dyDescent="0.3">
      <c r="A5" s="3">
        <v>501</v>
      </c>
      <c r="B5" s="4" t="s">
        <v>2</v>
      </c>
      <c r="C5" s="185">
        <v>1710000</v>
      </c>
      <c r="D5" s="195">
        <v>30000</v>
      </c>
      <c r="E5" s="200">
        <f t="shared" ref="E5:E18" si="0">SUM(C5:D5)</f>
        <v>1740000</v>
      </c>
    </row>
    <row r="6" spans="1:5" ht="15.75" x14ac:dyDescent="0.3">
      <c r="A6" s="5">
        <v>511</v>
      </c>
      <c r="B6" s="6" t="s">
        <v>170</v>
      </c>
      <c r="C6" s="186">
        <v>75000</v>
      </c>
      <c r="D6" s="192">
        <v>0</v>
      </c>
      <c r="E6" s="201">
        <f t="shared" si="0"/>
        <v>75000</v>
      </c>
    </row>
    <row r="7" spans="1:5" ht="15.75" x14ac:dyDescent="0.3">
      <c r="A7" s="5">
        <v>512</v>
      </c>
      <c r="B7" s="6" t="s">
        <v>3</v>
      </c>
      <c r="C7" s="186">
        <v>300000</v>
      </c>
      <c r="D7" s="192">
        <v>786200</v>
      </c>
      <c r="E7" s="201">
        <f t="shared" si="0"/>
        <v>1086200</v>
      </c>
    </row>
    <row r="8" spans="1:5" ht="15.75" x14ac:dyDescent="0.3">
      <c r="A8" s="5">
        <v>513</v>
      </c>
      <c r="B8" s="6" t="s">
        <v>4</v>
      </c>
      <c r="C8" s="186">
        <v>1000000</v>
      </c>
      <c r="D8" s="192">
        <v>0</v>
      </c>
      <c r="E8" s="201">
        <f t="shared" si="0"/>
        <v>1000000</v>
      </c>
    </row>
    <row r="9" spans="1:5" ht="15.75" x14ac:dyDescent="0.3">
      <c r="A9" s="5">
        <v>518</v>
      </c>
      <c r="B9" s="6" t="s">
        <v>5</v>
      </c>
      <c r="C9" s="186">
        <v>9680000</v>
      </c>
      <c r="D9" s="192">
        <v>1328125</v>
      </c>
      <c r="E9" s="201">
        <f t="shared" si="0"/>
        <v>11008125</v>
      </c>
    </row>
    <row r="10" spans="1:5" ht="15.75" x14ac:dyDescent="0.3">
      <c r="A10" s="5">
        <v>521</v>
      </c>
      <c r="B10" s="6" t="s">
        <v>6</v>
      </c>
      <c r="C10" s="186">
        <v>48710000</v>
      </c>
      <c r="D10" s="192">
        <v>10535000</v>
      </c>
      <c r="E10" s="201">
        <f t="shared" si="0"/>
        <v>59245000</v>
      </c>
    </row>
    <row r="11" spans="1:5" ht="15.75" x14ac:dyDescent="0.3">
      <c r="A11" s="5">
        <v>524</v>
      </c>
      <c r="B11" s="6" t="s">
        <v>7</v>
      </c>
      <c r="C11" s="186">
        <v>16334410</v>
      </c>
      <c r="D11" s="192">
        <v>3582380</v>
      </c>
      <c r="E11" s="201">
        <f t="shared" si="0"/>
        <v>19916790</v>
      </c>
    </row>
    <row r="12" spans="1:5" ht="17.25" customHeight="1" x14ac:dyDescent="0.3">
      <c r="A12" s="5">
        <v>527</v>
      </c>
      <c r="B12" s="6" t="s">
        <v>8</v>
      </c>
      <c r="C12" s="187">
        <v>550000</v>
      </c>
      <c r="D12" s="192">
        <v>104320</v>
      </c>
      <c r="E12" s="201">
        <f t="shared" si="0"/>
        <v>654320</v>
      </c>
    </row>
    <row r="13" spans="1:5" ht="17.25" customHeight="1" x14ac:dyDescent="0.3">
      <c r="A13" s="5">
        <v>538</v>
      </c>
      <c r="B13" s="6" t="s">
        <v>183</v>
      </c>
      <c r="C13" s="187">
        <v>5000</v>
      </c>
      <c r="D13" s="192">
        <v>0</v>
      </c>
      <c r="E13" s="201">
        <f t="shared" si="0"/>
        <v>5000</v>
      </c>
    </row>
    <row r="14" spans="1:5" ht="17.25" customHeight="1" x14ac:dyDescent="0.3">
      <c r="A14" s="5">
        <v>542</v>
      </c>
      <c r="B14" s="6" t="s">
        <v>144</v>
      </c>
      <c r="C14" s="187">
        <v>0</v>
      </c>
      <c r="D14" s="192">
        <v>0</v>
      </c>
      <c r="E14" s="201">
        <f t="shared" si="0"/>
        <v>0</v>
      </c>
    </row>
    <row r="15" spans="1:5" ht="15.75" x14ac:dyDescent="0.3">
      <c r="A15" s="5">
        <v>545</v>
      </c>
      <c r="B15" s="6" t="s">
        <v>9</v>
      </c>
      <c r="C15" s="186">
        <v>50000</v>
      </c>
      <c r="D15" s="192">
        <v>5000</v>
      </c>
      <c r="E15" s="201">
        <f t="shared" si="0"/>
        <v>55000</v>
      </c>
    </row>
    <row r="16" spans="1:5" ht="15.75" x14ac:dyDescent="0.3">
      <c r="A16" s="5">
        <v>546</v>
      </c>
      <c r="B16" s="6" t="s">
        <v>148</v>
      </c>
      <c r="C16" s="186">
        <v>20000</v>
      </c>
      <c r="D16" s="192">
        <v>0</v>
      </c>
      <c r="E16" s="201">
        <f t="shared" si="0"/>
        <v>20000</v>
      </c>
    </row>
    <row r="17" spans="1:8" ht="15.75" x14ac:dyDescent="0.3">
      <c r="A17" s="5">
        <v>549</v>
      </c>
      <c r="B17" s="6" t="s">
        <v>10</v>
      </c>
      <c r="C17" s="186">
        <v>6350000</v>
      </c>
      <c r="D17" s="192">
        <v>20000</v>
      </c>
      <c r="E17" s="201">
        <f t="shared" si="0"/>
        <v>6370000</v>
      </c>
    </row>
    <row r="18" spans="1:8" ht="16.5" thickBot="1" x14ac:dyDescent="0.35">
      <c r="A18" s="5">
        <v>551</v>
      </c>
      <c r="B18" s="6" t="s">
        <v>20</v>
      </c>
      <c r="C18" s="188">
        <v>8150000</v>
      </c>
      <c r="D18" s="193">
        <v>0</v>
      </c>
      <c r="E18" s="202">
        <f t="shared" si="0"/>
        <v>8150000</v>
      </c>
    </row>
    <row r="19" spans="1:8" ht="16.5" thickBot="1" x14ac:dyDescent="0.35">
      <c r="A19" s="7"/>
      <c r="B19" s="8" t="s">
        <v>11</v>
      </c>
      <c r="C19" s="189">
        <f>SUM(C5:C18)</f>
        <v>92934410</v>
      </c>
      <c r="D19" s="196">
        <f>SUM(D5:D18)</f>
        <v>16391025</v>
      </c>
      <c r="E19" s="197">
        <f>SUM(E5:E18)</f>
        <v>109325435</v>
      </c>
    </row>
    <row r="20" spans="1:8" ht="16.5" thickBot="1" x14ac:dyDescent="0.35">
      <c r="A20" s="2"/>
      <c r="B20" s="79"/>
      <c r="C20" s="496"/>
      <c r="D20" s="80"/>
      <c r="E20" s="497"/>
    </row>
    <row r="21" spans="1:8" ht="15.75" x14ac:dyDescent="0.3">
      <c r="A21" s="10">
        <v>601</v>
      </c>
      <c r="B21" s="11" t="s">
        <v>12</v>
      </c>
      <c r="C21" s="190">
        <v>60000</v>
      </c>
      <c r="D21" s="194">
        <v>0</v>
      </c>
      <c r="E21" s="203">
        <f t="shared" ref="E21:E28" si="1">SUM(C21:D21)</f>
        <v>60000</v>
      </c>
      <c r="F21" s="19"/>
      <c r="G21" s="19"/>
      <c r="H21" s="19"/>
    </row>
    <row r="22" spans="1:8" ht="15.75" x14ac:dyDescent="0.3">
      <c r="A22" s="5">
        <v>602</v>
      </c>
      <c r="B22" s="6" t="s">
        <v>13</v>
      </c>
      <c r="C22" s="186">
        <v>1210984</v>
      </c>
      <c r="D22" s="192">
        <v>0</v>
      </c>
      <c r="E22" s="201">
        <f t="shared" si="1"/>
        <v>1210984</v>
      </c>
      <c r="F22" s="19"/>
      <c r="G22" s="19"/>
      <c r="H22" s="19"/>
    </row>
    <row r="23" spans="1:8" ht="15.75" x14ac:dyDescent="0.3">
      <c r="A23" s="5">
        <v>644</v>
      </c>
      <c r="B23" s="6" t="s">
        <v>14</v>
      </c>
      <c r="C23" s="186">
        <v>1500000</v>
      </c>
      <c r="D23" s="192">
        <v>0</v>
      </c>
      <c r="E23" s="201">
        <f t="shared" si="1"/>
        <v>1500000</v>
      </c>
      <c r="F23" s="19"/>
      <c r="G23" s="19"/>
      <c r="H23" s="19"/>
    </row>
    <row r="24" spans="1:8" ht="15.75" x14ac:dyDescent="0.3">
      <c r="A24" s="5">
        <v>645</v>
      </c>
      <c r="B24" s="6" t="s">
        <v>80</v>
      </c>
      <c r="C24" s="186">
        <v>15000</v>
      </c>
      <c r="D24" s="192">
        <v>0</v>
      </c>
      <c r="E24" s="201">
        <f t="shared" si="1"/>
        <v>15000</v>
      </c>
      <c r="F24" s="19"/>
      <c r="G24" s="19"/>
      <c r="H24" s="19"/>
    </row>
    <row r="25" spans="1:8" ht="15.75" x14ac:dyDescent="0.3">
      <c r="A25" s="5">
        <v>648</v>
      </c>
      <c r="B25" s="6" t="s">
        <v>169</v>
      </c>
      <c r="C25" s="186">
        <v>3500000</v>
      </c>
      <c r="D25" s="192">
        <v>0</v>
      </c>
      <c r="E25" s="201">
        <f t="shared" si="1"/>
        <v>3500000</v>
      </c>
      <c r="F25" s="19"/>
      <c r="G25" s="19"/>
      <c r="H25" s="19"/>
    </row>
    <row r="26" spans="1:8" ht="15.75" x14ac:dyDescent="0.3">
      <c r="A26" s="5">
        <v>649</v>
      </c>
      <c r="B26" s="6" t="s">
        <v>16</v>
      </c>
      <c r="C26" s="186">
        <v>4000000</v>
      </c>
      <c r="D26" s="192">
        <v>0</v>
      </c>
      <c r="E26" s="201">
        <f t="shared" si="1"/>
        <v>4000000</v>
      </c>
      <c r="F26" s="19"/>
      <c r="G26" s="19"/>
      <c r="H26" s="19"/>
    </row>
    <row r="27" spans="1:8" ht="16.5" thickBot="1" x14ac:dyDescent="0.35">
      <c r="A27" s="13">
        <v>691</v>
      </c>
      <c r="B27" s="14" t="s">
        <v>168</v>
      </c>
      <c r="C27" s="191">
        <v>82648426</v>
      </c>
      <c r="D27" s="198">
        <v>16391025</v>
      </c>
      <c r="E27" s="204">
        <f t="shared" si="1"/>
        <v>99039451</v>
      </c>
      <c r="F27" s="19"/>
      <c r="G27" s="19"/>
      <c r="H27" s="19"/>
    </row>
    <row r="28" spans="1:8" ht="16.5" thickBot="1" x14ac:dyDescent="0.35">
      <c r="A28" s="7"/>
      <c r="B28" s="15" t="s">
        <v>17</v>
      </c>
      <c r="C28" s="189">
        <f>SUM(C21:C27)</f>
        <v>92934410</v>
      </c>
      <c r="D28" s="196">
        <f>SUM(D21:D27)</f>
        <v>16391025</v>
      </c>
      <c r="E28" s="197">
        <f t="shared" si="1"/>
        <v>109325435</v>
      </c>
      <c r="F28" s="19"/>
      <c r="G28" s="19"/>
      <c r="H28" s="19"/>
    </row>
    <row r="29" spans="1:8" ht="15.75" x14ac:dyDescent="0.3">
      <c r="A29" s="9"/>
      <c r="B29" s="9"/>
      <c r="C29" s="87"/>
      <c r="D29" s="19"/>
      <c r="E29" s="92"/>
      <c r="F29" s="19"/>
      <c r="G29" s="19"/>
      <c r="H29" s="19"/>
    </row>
    <row r="30" spans="1:8" x14ac:dyDescent="0.25">
      <c r="D30" s="19"/>
      <c r="E30" s="92"/>
      <c r="F30" s="19"/>
      <c r="G30" s="19"/>
      <c r="H30" s="19"/>
    </row>
    <row r="31" spans="1:8" ht="15.75" x14ac:dyDescent="0.3">
      <c r="A31" s="20" t="s">
        <v>184</v>
      </c>
      <c r="B31" s="12"/>
      <c r="C31" s="12"/>
    </row>
    <row r="32" spans="1:8" ht="15.75" x14ac:dyDescent="0.3">
      <c r="A32" s="20" t="s">
        <v>127</v>
      </c>
      <c r="B32" s="12"/>
      <c r="C32" s="12"/>
    </row>
    <row r="33" spans="1:4" ht="15.75" x14ac:dyDescent="0.3">
      <c r="A33" s="20"/>
      <c r="B33" s="12"/>
      <c r="C33" s="12"/>
    </row>
    <row r="34" spans="1:4" ht="15.75" x14ac:dyDescent="0.3">
      <c r="A34" s="20"/>
      <c r="B34" s="12"/>
      <c r="C34" s="12"/>
      <c r="D34" s="18" t="s">
        <v>18</v>
      </c>
    </row>
    <row r="35" spans="1:4" ht="15.75" x14ac:dyDescent="0.3">
      <c r="A35" s="20"/>
      <c r="B35" s="12"/>
      <c r="C35" s="12"/>
      <c r="D35" s="17" t="s">
        <v>19</v>
      </c>
    </row>
    <row r="36" spans="1:4" ht="15.75" x14ac:dyDescent="0.3">
      <c r="A36" s="12"/>
      <c r="B36" s="12"/>
      <c r="C36" s="12"/>
    </row>
    <row r="37" spans="1:4" ht="15.75" x14ac:dyDescent="0.3">
      <c r="A37" s="12"/>
      <c r="B37" s="12"/>
      <c r="C37" s="12"/>
    </row>
    <row r="38" spans="1:4" ht="15.75" x14ac:dyDescent="0.3">
      <c r="C38" s="12"/>
    </row>
    <row r="39" spans="1:4" ht="15.75" x14ac:dyDescent="0.3">
      <c r="A39" s="16"/>
      <c r="B39" s="12"/>
    </row>
    <row r="40" spans="1:4" ht="15.75" x14ac:dyDescent="0.3">
      <c r="A40" s="16"/>
      <c r="B40" s="12"/>
    </row>
    <row r="41" spans="1:4" ht="15.75" x14ac:dyDescent="0.3">
      <c r="A41" s="16"/>
      <c r="B41" s="12"/>
    </row>
    <row r="42" spans="1:4" ht="15.75" x14ac:dyDescent="0.3">
      <c r="A42" s="12"/>
      <c r="B42" s="12"/>
    </row>
  </sheetData>
  <pageMargins left="0.7" right="0.7" top="0.78740157499999996" bottom="0.78740157499999996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0AF93-9FF5-4D5A-B198-C847E6DDE363}">
  <dimension ref="A1"/>
  <sheetViews>
    <sheetView workbookViewId="0">
      <selection activeCell="J29" sqref="J29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E352-1503-47E2-9CF3-315635FAF681}">
  <sheetPr>
    <pageSetUpPr fitToPage="1"/>
  </sheetPr>
  <dimension ref="A1:Q153"/>
  <sheetViews>
    <sheetView topLeftCell="A124" workbookViewId="0">
      <selection activeCell="A97" sqref="A97"/>
    </sheetView>
  </sheetViews>
  <sheetFormatPr defaultRowHeight="15.75" x14ac:dyDescent="0.3"/>
  <cols>
    <col min="1" max="1" width="11.28515625" customWidth="1"/>
    <col min="2" max="2" width="58.85546875" customWidth="1"/>
    <col min="3" max="3" width="25.42578125" customWidth="1"/>
    <col min="4" max="4" width="20.42578125" customWidth="1"/>
    <col min="5" max="5" width="24.28515625" customWidth="1"/>
    <col min="6" max="6" width="18.140625" customWidth="1"/>
    <col min="7" max="7" width="20.85546875" style="158" customWidth="1"/>
    <col min="8" max="8" width="22.42578125" style="21" customWidth="1"/>
    <col min="9" max="10" width="17" customWidth="1"/>
    <col min="11" max="12" width="22.5703125" customWidth="1"/>
    <col min="13" max="13" width="19" customWidth="1"/>
    <col min="14" max="14" width="23.5703125" customWidth="1"/>
    <col min="15" max="15" width="15.85546875" customWidth="1"/>
    <col min="16" max="16" width="17" customWidth="1"/>
    <col min="17" max="17" width="24" customWidth="1"/>
  </cols>
  <sheetData>
    <row r="1" spans="1:16" ht="21.75" x14ac:dyDescent="0.4">
      <c r="A1" s="86" t="s">
        <v>173</v>
      </c>
      <c r="B1" s="86"/>
      <c r="C1" s="86"/>
      <c r="D1" s="86"/>
      <c r="E1" s="21"/>
      <c r="F1" s="21"/>
      <c r="G1" s="157"/>
    </row>
    <row r="2" spans="1:16" ht="21.75" customHeight="1" thickBot="1" x14ac:dyDescent="0.45">
      <c r="A2" s="22"/>
      <c r="B2" s="22"/>
      <c r="C2" s="22"/>
      <c r="D2" s="22"/>
      <c r="E2" s="268"/>
      <c r="F2" s="268"/>
      <c r="G2" s="269"/>
      <c r="H2" s="270"/>
      <c r="I2" s="268"/>
      <c r="J2" s="268"/>
    </row>
    <row r="3" spans="1:16" ht="21.75" customHeight="1" thickBot="1" x14ac:dyDescent="0.35">
      <c r="A3" s="23"/>
      <c r="B3" s="23"/>
      <c r="C3" s="512" t="s">
        <v>171</v>
      </c>
      <c r="D3" s="513"/>
      <c r="E3" s="509" t="s">
        <v>172</v>
      </c>
      <c r="F3" s="510"/>
      <c r="G3" s="511"/>
      <c r="H3" s="514" t="s">
        <v>244</v>
      </c>
      <c r="I3" s="515"/>
      <c r="J3" s="515"/>
      <c r="K3" s="514" t="s">
        <v>190</v>
      </c>
      <c r="L3" s="515"/>
      <c r="M3" s="516"/>
      <c r="N3" s="517" t="s">
        <v>255</v>
      </c>
      <c r="O3" s="518"/>
      <c r="P3" s="519"/>
    </row>
    <row r="4" spans="1:16" ht="16.5" thickBot="1" x14ac:dyDescent="0.35">
      <c r="A4" s="1" t="s">
        <v>0</v>
      </c>
      <c r="B4" s="26" t="s">
        <v>1</v>
      </c>
      <c r="C4" s="133" t="s">
        <v>128</v>
      </c>
      <c r="D4" s="134" t="s">
        <v>129</v>
      </c>
      <c r="E4" s="147" t="s">
        <v>128</v>
      </c>
      <c r="F4" s="148" t="s">
        <v>129</v>
      </c>
      <c r="G4" s="159" t="s">
        <v>22</v>
      </c>
      <c r="H4" s="24" t="s">
        <v>128</v>
      </c>
      <c r="I4" s="25" t="s">
        <v>129</v>
      </c>
      <c r="J4" s="277" t="s">
        <v>96</v>
      </c>
      <c r="K4" s="24" t="s">
        <v>128</v>
      </c>
      <c r="L4" s="293" t="s">
        <v>129</v>
      </c>
      <c r="M4" s="25" t="s">
        <v>22</v>
      </c>
      <c r="N4" s="422" t="s">
        <v>128</v>
      </c>
      <c r="O4" s="422" t="s">
        <v>129</v>
      </c>
      <c r="P4" s="423" t="s">
        <v>22</v>
      </c>
    </row>
    <row r="5" spans="1:16" x14ac:dyDescent="0.3">
      <c r="A5" s="27">
        <v>501003</v>
      </c>
      <c r="B5" s="4" t="s">
        <v>23</v>
      </c>
      <c r="C5" s="119">
        <v>101390.69</v>
      </c>
      <c r="D5" s="28"/>
      <c r="E5" s="149">
        <v>100000</v>
      </c>
      <c r="F5" s="149"/>
      <c r="G5" s="160">
        <f t="shared" ref="G5:G33" si="0">SUM(E5:F5)</f>
        <v>100000</v>
      </c>
      <c r="H5" s="99">
        <v>22706.38</v>
      </c>
      <c r="I5" s="132"/>
      <c r="J5" s="99">
        <f>SUM(H5:I5)</f>
        <v>22706.38</v>
      </c>
      <c r="K5" s="284">
        <v>150000</v>
      </c>
      <c r="L5" s="271"/>
      <c r="M5" s="271">
        <f>SUM(K5:L5)</f>
        <v>150000</v>
      </c>
      <c r="N5" s="130">
        <v>30636.01</v>
      </c>
      <c r="O5" s="425"/>
      <c r="P5" s="319">
        <f>SUM(N5:O5)</f>
        <v>30636.01</v>
      </c>
    </row>
    <row r="6" spans="1:16" x14ac:dyDescent="0.3">
      <c r="A6" s="27">
        <v>501004</v>
      </c>
      <c r="B6" s="4" t="s">
        <v>24</v>
      </c>
      <c r="C6" s="119">
        <v>5172.3</v>
      </c>
      <c r="D6" s="28"/>
      <c r="E6" s="149">
        <v>10000</v>
      </c>
      <c r="F6" s="149"/>
      <c r="G6" s="161">
        <f t="shared" si="0"/>
        <v>10000</v>
      </c>
      <c r="H6" s="101">
        <v>4814.47</v>
      </c>
      <c r="I6" s="141"/>
      <c r="J6" s="101">
        <f>SUM(H6:I6)</f>
        <v>4814.47</v>
      </c>
      <c r="K6" s="285">
        <v>10000</v>
      </c>
      <c r="L6" s="272"/>
      <c r="M6" s="272">
        <f>SUM(K6:L6)</f>
        <v>10000</v>
      </c>
      <c r="N6" s="128">
        <v>664</v>
      </c>
      <c r="O6" s="115"/>
      <c r="P6" s="44">
        <f>SUM(N6:O6)</f>
        <v>664</v>
      </c>
    </row>
    <row r="7" spans="1:16" x14ac:dyDescent="0.3">
      <c r="A7" s="27">
        <v>501005</v>
      </c>
      <c r="B7" s="4" t="s">
        <v>25</v>
      </c>
      <c r="C7" s="119"/>
      <c r="D7" s="28"/>
      <c r="E7" s="149">
        <v>10000</v>
      </c>
      <c r="F7" s="149"/>
      <c r="G7" s="161">
        <f t="shared" si="0"/>
        <v>10000</v>
      </c>
      <c r="H7" s="100"/>
      <c r="I7" s="141"/>
      <c r="J7" s="100"/>
      <c r="K7" s="286"/>
      <c r="L7" s="274"/>
      <c r="M7" s="272"/>
      <c r="N7" s="128"/>
      <c r="O7" s="115"/>
      <c r="P7" s="44"/>
    </row>
    <row r="8" spans="1:16" x14ac:dyDescent="0.3">
      <c r="A8" s="27">
        <v>501006</v>
      </c>
      <c r="B8" s="4" t="s">
        <v>26</v>
      </c>
      <c r="C8" s="119">
        <v>41615.769999999997</v>
      </c>
      <c r="D8" s="28">
        <v>56430.8</v>
      </c>
      <c r="E8" s="149">
        <v>50000</v>
      </c>
      <c r="F8" s="149">
        <v>50000</v>
      </c>
      <c r="G8" s="161">
        <f t="shared" si="0"/>
        <v>100000</v>
      </c>
      <c r="H8" s="101">
        <v>38655.17</v>
      </c>
      <c r="I8" s="141">
        <v>2011</v>
      </c>
      <c r="J8" s="101">
        <f t="shared" ref="J8:J17" si="1">SUM(H8:I8)</f>
        <v>40666.17</v>
      </c>
      <c r="K8" s="285">
        <v>100000</v>
      </c>
      <c r="L8" s="272">
        <v>20000</v>
      </c>
      <c r="M8" s="272">
        <f t="shared" ref="M8:M13" si="2">SUM(K8:L8)</f>
        <v>120000</v>
      </c>
      <c r="N8" s="128">
        <v>15597.87</v>
      </c>
      <c r="O8" s="115">
        <v>26491.360000000001</v>
      </c>
      <c r="P8" s="44">
        <f t="shared" ref="P8:P13" si="3">SUM(N8:O8)</f>
        <v>42089.23</v>
      </c>
    </row>
    <row r="9" spans="1:16" x14ac:dyDescent="0.3">
      <c r="A9" s="27">
        <v>501008</v>
      </c>
      <c r="B9" s="4" t="s">
        <v>27</v>
      </c>
      <c r="C9" s="119">
        <v>479705.7</v>
      </c>
      <c r="D9" s="28">
        <v>3657</v>
      </c>
      <c r="E9" s="149">
        <v>200000</v>
      </c>
      <c r="F9" s="149">
        <v>9500</v>
      </c>
      <c r="G9" s="161">
        <f t="shared" si="0"/>
        <v>209500</v>
      </c>
      <c r="H9" s="417">
        <v>212790</v>
      </c>
      <c r="I9" s="141"/>
      <c r="J9" s="417">
        <f t="shared" si="1"/>
        <v>212790</v>
      </c>
      <c r="K9" s="289">
        <v>600000</v>
      </c>
      <c r="L9" s="294">
        <v>10000</v>
      </c>
      <c r="M9" s="272">
        <f t="shared" si="2"/>
        <v>610000</v>
      </c>
      <c r="N9" s="128">
        <v>245832.45</v>
      </c>
      <c r="O9" s="115"/>
      <c r="P9" s="44">
        <f t="shared" si="3"/>
        <v>245832.45</v>
      </c>
    </row>
    <row r="10" spans="1:16" x14ac:dyDescent="0.3">
      <c r="A10" s="27">
        <v>501009</v>
      </c>
      <c r="B10" s="4" t="s">
        <v>28</v>
      </c>
      <c r="C10" s="119"/>
      <c r="D10" s="28"/>
      <c r="E10" s="149"/>
      <c r="F10" s="149"/>
      <c r="G10" s="161">
        <f t="shared" si="0"/>
        <v>0</v>
      </c>
      <c r="H10" s="100">
        <v>2160</v>
      </c>
      <c r="I10" s="141"/>
      <c r="J10" s="100">
        <f t="shared" si="1"/>
        <v>2160</v>
      </c>
      <c r="K10" s="286">
        <v>50000</v>
      </c>
      <c r="L10" s="274"/>
      <c r="M10" s="272">
        <f t="shared" si="2"/>
        <v>50000</v>
      </c>
      <c r="N10" s="128">
        <v>1800</v>
      </c>
      <c r="O10" s="115"/>
      <c r="P10" s="44">
        <f t="shared" si="3"/>
        <v>1800</v>
      </c>
    </row>
    <row r="11" spans="1:16" x14ac:dyDescent="0.3">
      <c r="A11" s="27">
        <v>501015</v>
      </c>
      <c r="B11" s="4" t="s">
        <v>29</v>
      </c>
      <c r="C11" s="119">
        <v>73606.12</v>
      </c>
      <c r="D11" s="28"/>
      <c r="E11" s="149">
        <v>250000</v>
      </c>
      <c r="F11" s="149"/>
      <c r="G11" s="161">
        <f t="shared" si="0"/>
        <v>250000</v>
      </c>
      <c r="H11" s="417">
        <v>388664.12</v>
      </c>
      <c r="I11" s="141"/>
      <c r="J11" s="417">
        <f t="shared" si="1"/>
        <v>388664.12</v>
      </c>
      <c r="K11" s="285">
        <v>600000</v>
      </c>
      <c r="L11" s="272"/>
      <c r="M11" s="272">
        <f t="shared" si="2"/>
        <v>600000</v>
      </c>
      <c r="N11" s="128">
        <v>59223.65</v>
      </c>
      <c r="O11" s="115"/>
      <c r="P11" s="44">
        <f t="shared" si="3"/>
        <v>59223.65</v>
      </c>
    </row>
    <row r="12" spans="1:16" x14ac:dyDescent="0.3">
      <c r="A12" s="27">
        <v>501099</v>
      </c>
      <c r="B12" s="4" t="s">
        <v>154</v>
      </c>
      <c r="C12" s="119">
        <v>221372.95</v>
      </c>
      <c r="D12" s="28"/>
      <c r="E12" s="149">
        <v>150000</v>
      </c>
      <c r="F12" s="149"/>
      <c r="G12" s="161">
        <f t="shared" si="0"/>
        <v>150000</v>
      </c>
      <c r="H12" s="100">
        <v>30831.37</v>
      </c>
      <c r="I12" s="141"/>
      <c r="J12" s="100">
        <f t="shared" si="1"/>
        <v>30831.37</v>
      </c>
      <c r="K12" s="286">
        <v>150000</v>
      </c>
      <c r="L12" s="274"/>
      <c r="M12" s="272">
        <f t="shared" si="2"/>
        <v>150000</v>
      </c>
      <c r="N12" s="128">
        <v>22088.86</v>
      </c>
      <c r="O12" s="115"/>
      <c r="P12" s="44">
        <f t="shared" si="3"/>
        <v>22088.86</v>
      </c>
    </row>
    <row r="13" spans="1:16" ht="16.5" thickBot="1" x14ac:dyDescent="0.35">
      <c r="A13" s="32">
        <v>501199</v>
      </c>
      <c r="B13" s="33" t="s">
        <v>153</v>
      </c>
      <c r="C13" s="120">
        <v>173062.9</v>
      </c>
      <c r="D13" s="34"/>
      <c r="E13" s="150">
        <v>80000</v>
      </c>
      <c r="F13" s="150"/>
      <c r="G13" s="162">
        <f t="shared" si="0"/>
        <v>80000</v>
      </c>
      <c r="H13" s="142">
        <v>49047.08</v>
      </c>
      <c r="I13" s="143"/>
      <c r="J13" s="280">
        <f t="shared" si="1"/>
        <v>49047.08</v>
      </c>
      <c r="K13" s="287">
        <v>50000</v>
      </c>
      <c r="L13" s="275"/>
      <c r="M13" s="273">
        <f t="shared" si="2"/>
        <v>50000</v>
      </c>
      <c r="N13" s="127">
        <v>10553.9</v>
      </c>
      <c r="O13" s="426"/>
      <c r="P13" s="378">
        <f t="shared" si="3"/>
        <v>10553.9</v>
      </c>
    </row>
    <row r="14" spans="1:16" ht="16.5" thickBot="1" x14ac:dyDescent="0.35">
      <c r="A14" s="35">
        <v>501</v>
      </c>
      <c r="B14" s="36" t="s">
        <v>30</v>
      </c>
      <c r="C14" s="65">
        <f>SUM(C5:C13)</f>
        <v>1095926.43</v>
      </c>
      <c r="D14" s="37">
        <f>SUM(D5:D13)</f>
        <v>60087.8</v>
      </c>
      <c r="E14" s="65">
        <f>SUM(E5:E13)</f>
        <v>850000</v>
      </c>
      <c r="F14" s="65">
        <f>SUM(F8:F13)</f>
        <v>59500</v>
      </c>
      <c r="G14" s="163">
        <f t="shared" si="0"/>
        <v>909500</v>
      </c>
      <c r="H14" s="96">
        <f>SUM(H5:H13)</f>
        <v>749668.59</v>
      </c>
      <c r="I14" s="66">
        <f>SUM(I5:I13)</f>
        <v>2011</v>
      </c>
      <c r="J14" s="96">
        <f t="shared" si="1"/>
        <v>751679.59</v>
      </c>
      <c r="K14" s="65">
        <f t="shared" ref="K14:P14" si="4">SUM(K5:K13)</f>
        <v>1710000</v>
      </c>
      <c r="L14" s="66">
        <f t="shared" si="4"/>
        <v>30000</v>
      </c>
      <c r="M14" s="66">
        <f t="shared" si="4"/>
        <v>1740000</v>
      </c>
      <c r="N14" s="96">
        <f t="shared" si="4"/>
        <v>386396.74000000005</v>
      </c>
      <c r="O14" s="98">
        <f t="shared" si="4"/>
        <v>26491.360000000001</v>
      </c>
      <c r="P14" s="66">
        <f t="shared" si="4"/>
        <v>412888.10000000003</v>
      </c>
    </row>
    <row r="15" spans="1:16" x14ac:dyDescent="0.3">
      <c r="A15" s="38">
        <v>511002</v>
      </c>
      <c r="B15" s="11" t="s">
        <v>31</v>
      </c>
      <c r="C15" s="122"/>
      <c r="D15" s="39"/>
      <c r="E15" s="151"/>
      <c r="F15" s="151"/>
      <c r="G15" s="164">
        <f t="shared" si="0"/>
        <v>0</v>
      </c>
      <c r="H15" s="124">
        <v>1327.3</v>
      </c>
      <c r="I15" s="144"/>
      <c r="J15" s="100">
        <f t="shared" si="1"/>
        <v>1327.3</v>
      </c>
      <c r="K15" s="284">
        <v>25000</v>
      </c>
      <c r="L15" s="274"/>
      <c r="M15" s="274">
        <f>SUM(K15:L15)</f>
        <v>25000</v>
      </c>
      <c r="N15" s="427"/>
      <c r="O15" s="130"/>
      <c r="P15" s="319"/>
    </row>
    <row r="16" spans="1:16" x14ac:dyDescent="0.3">
      <c r="A16" s="30">
        <v>511004</v>
      </c>
      <c r="B16" s="6" t="s">
        <v>152</v>
      </c>
      <c r="C16" s="117">
        <v>50778.9</v>
      </c>
      <c r="D16" s="31"/>
      <c r="E16" s="149">
        <v>50000</v>
      </c>
      <c r="F16" s="149"/>
      <c r="G16" s="161">
        <f t="shared" si="0"/>
        <v>50000</v>
      </c>
      <c r="H16" s="108">
        <v>3075</v>
      </c>
      <c r="I16" s="141"/>
      <c r="J16" s="101">
        <f t="shared" si="1"/>
        <v>3075</v>
      </c>
      <c r="K16" s="285">
        <v>25000</v>
      </c>
      <c r="L16" s="272"/>
      <c r="M16" s="272">
        <f>SUM(K16:L16)</f>
        <v>25000</v>
      </c>
      <c r="N16" s="424">
        <v>12506.2</v>
      </c>
      <c r="O16" s="128"/>
      <c r="P16" s="44">
        <f>SUM(N16:O16)</f>
        <v>12506.2</v>
      </c>
    </row>
    <row r="17" spans="1:16" x14ac:dyDescent="0.3">
      <c r="A17" s="30">
        <v>511099</v>
      </c>
      <c r="B17" s="6" t="s">
        <v>151</v>
      </c>
      <c r="C17" s="117">
        <v>30249.74</v>
      </c>
      <c r="D17" s="31"/>
      <c r="E17" s="149">
        <v>50000</v>
      </c>
      <c r="F17" s="149"/>
      <c r="G17" s="161">
        <f t="shared" si="0"/>
        <v>50000</v>
      </c>
      <c r="H17" s="126">
        <v>1225.2</v>
      </c>
      <c r="I17" s="141"/>
      <c r="J17" s="100">
        <f t="shared" si="1"/>
        <v>1225.2</v>
      </c>
      <c r="K17" s="286">
        <v>25000</v>
      </c>
      <c r="L17" s="274"/>
      <c r="M17" s="272">
        <f>SUM(K17:L17)</f>
        <v>25000</v>
      </c>
      <c r="N17" s="424">
        <v>4833.95</v>
      </c>
      <c r="O17" s="128"/>
      <c r="P17" s="44">
        <f>SUM(N17:O17)</f>
        <v>4833.95</v>
      </c>
    </row>
    <row r="18" spans="1:16" ht="16.5" thickBot="1" x14ac:dyDescent="0.35">
      <c r="A18" s="32">
        <v>511199</v>
      </c>
      <c r="B18" s="33" t="s">
        <v>150</v>
      </c>
      <c r="C18" s="120"/>
      <c r="D18" s="34"/>
      <c r="E18" s="152"/>
      <c r="F18" s="152"/>
      <c r="G18" s="165"/>
      <c r="H18" s="128"/>
      <c r="I18" s="143"/>
      <c r="J18" s="280"/>
      <c r="K18" s="288"/>
      <c r="L18" s="275"/>
      <c r="M18" s="273"/>
      <c r="N18" s="424"/>
      <c r="O18" s="128"/>
      <c r="P18" s="44"/>
    </row>
    <row r="19" spans="1:16" ht="16.5" thickBot="1" x14ac:dyDescent="0.35">
      <c r="A19" s="35">
        <v>511</v>
      </c>
      <c r="B19" s="36" t="s">
        <v>32</v>
      </c>
      <c r="C19" s="65">
        <f>SUM(C15:C18)</f>
        <v>81028.639999999999</v>
      </c>
      <c r="D19" s="37">
        <f>SUM(D15:D17)</f>
        <v>0</v>
      </c>
      <c r="E19" s="65">
        <f>SUM(E15:E17)</f>
        <v>100000</v>
      </c>
      <c r="F19" s="65">
        <v>0</v>
      </c>
      <c r="G19" s="163">
        <f t="shared" si="0"/>
        <v>100000</v>
      </c>
      <c r="H19" s="96">
        <f>SUM(H15:H17)</f>
        <v>5627.5</v>
      </c>
      <c r="I19" s="66">
        <v>0</v>
      </c>
      <c r="J19" s="96">
        <f>SUM(H19:I19)</f>
        <v>5627.5</v>
      </c>
      <c r="K19" s="65">
        <f>SUM(K15:K18)</f>
        <v>75000</v>
      </c>
      <c r="L19" s="66">
        <f>SUM(L15:L18)</f>
        <v>0</v>
      </c>
      <c r="M19" s="66">
        <f>SUM(M15:M18)</f>
        <v>75000</v>
      </c>
      <c r="N19" s="433">
        <f>SUM(N15:N18)</f>
        <v>17340.150000000001</v>
      </c>
      <c r="O19" s="281"/>
      <c r="P19" s="66">
        <f>SUM(P15:P18)</f>
        <v>17340.150000000001</v>
      </c>
    </row>
    <row r="20" spans="1:16" x14ac:dyDescent="0.3">
      <c r="A20" s="38">
        <v>512001</v>
      </c>
      <c r="B20" s="11" t="s">
        <v>33</v>
      </c>
      <c r="C20" s="122">
        <v>22964.94</v>
      </c>
      <c r="D20" s="39">
        <v>400852.17</v>
      </c>
      <c r="E20" s="151">
        <v>50000</v>
      </c>
      <c r="F20" s="151">
        <v>468000</v>
      </c>
      <c r="G20" s="164">
        <f t="shared" si="0"/>
        <v>518000</v>
      </c>
      <c r="H20" s="124">
        <v>357</v>
      </c>
      <c r="I20" s="144">
        <v>449622.19</v>
      </c>
      <c r="J20" s="100">
        <f>SUM(H20:I20)</f>
        <v>449979.19</v>
      </c>
      <c r="K20" s="284">
        <v>50000</v>
      </c>
      <c r="L20" s="274">
        <v>766200</v>
      </c>
      <c r="M20" s="274">
        <f>SUM(K20:L20)</f>
        <v>816200</v>
      </c>
      <c r="N20" s="424">
        <v>4447</v>
      </c>
      <c r="O20" s="21">
        <v>173933.93</v>
      </c>
      <c r="P20" s="44">
        <f>SUM(N20:O20)</f>
        <v>178380.93</v>
      </c>
    </row>
    <row r="21" spans="1:16" x14ac:dyDescent="0.3">
      <c r="A21" s="27">
        <v>512002</v>
      </c>
      <c r="B21" s="4" t="s">
        <v>34</v>
      </c>
      <c r="C21" s="119">
        <v>115878</v>
      </c>
      <c r="D21" s="28">
        <v>22158</v>
      </c>
      <c r="E21" s="149">
        <v>100000</v>
      </c>
      <c r="F21" s="149">
        <v>90000</v>
      </c>
      <c r="G21" s="161">
        <f t="shared" si="0"/>
        <v>190000</v>
      </c>
      <c r="H21" s="125">
        <v>138635</v>
      </c>
      <c r="I21" s="141">
        <v>25565</v>
      </c>
      <c r="J21" s="101">
        <f>SUM(H21:I21)</f>
        <v>164200</v>
      </c>
      <c r="K21" s="289">
        <v>250000</v>
      </c>
      <c r="L21" s="294">
        <v>20000</v>
      </c>
      <c r="M21" s="272">
        <f>SUM(K21:L21)</f>
        <v>270000</v>
      </c>
      <c r="N21" s="424">
        <v>24459</v>
      </c>
      <c r="O21" s="21">
        <v>2393</v>
      </c>
      <c r="P21" s="44">
        <f>SUM(N21:O21)</f>
        <v>26852</v>
      </c>
    </row>
    <row r="22" spans="1:16" x14ac:dyDescent="0.3">
      <c r="A22" s="27">
        <v>512003</v>
      </c>
      <c r="B22" s="4" t="s">
        <v>155</v>
      </c>
      <c r="C22" s="119">
        <v>19198</v>
      </c>
      <c r="D22" s="28"/>
      <c r="E22" s="149">
        <v>20000</v>
      </c>
      <c r="F22" s="149"/>
      <c r="G22" s="161">
        <f t="shared" si="0"/>
        <v>20000</v>
      </c>
      <c r="H22" s="125"/>
      <c r="I22" s="141"/>
      <c r="J22" s="101"/>
      <c r="K22" s="285"/>
      <c r="L22" s="272"/>
      <c r="M22" s="272"/>
      <c r="N22" s="424"/>
      <c r="O22" s="21"/>
      <c r="P22" s="44"/>
    </row>
    <row r="23" spans="1:16" x14ac:dyDescent="0.3">
      <c r="A23" s="27">
        <v>512005</v>
      </c>
      <c r="B23" s="4" t="s">
        <v>174</v>
      </c>
      <c r="C23" s="119">
        <v>866.19</v>
      </c>
      <c r="D23" s="28">
        <v>2798</v>
      </c>
      <c r="E23" s="150"/>
      <c r="F23" s="150"/>
      <c r="G23" s="162"/>
      <c r="H23" s="29"/>
      <c r="I23" s="143"/>
      <c r="J23" s="141"/>
      <c r="K23" s="285"/>
      <c r="L23" s="272"/>
      <c r="M23" s="273"/>
      <c r="N23" s="424"/>
      <c r="O23" s="21"/>
      <c r="P23" s="44"/>
    </row>
    <row r="24" spans="1:16" ht="16.5" thickBot="1" x14ac:dyDescent="0.35">
      <c r="A24" s="30">
        <v>512006</v>
      </c>
      <c r="B24" s="6" t="s">
        <v>35</v>
      </c>
      <c r="C24" s="117"/>
      <c r="D24" s="43"/>
      <c r="E24" s="150"/>
      <c r="F24" s="150"/>
      <c r="G24" s="162">
        <f t="shared" si="0"/>
        <v>0</v>
      </c>
      <c r="H24" s="127"/>
      <c r="I24" s="420">
        <v>132259.76999999999</v>
      </c>
      <c r="J24" s="280">
        <f t="shared" ref="J24:J41" si="5">SUM(H24:I24)</f>
        <v>132259.76999999999</v>
      </c>
      <c r="K24" s="287"/>
      <c r="L24" s="275"/>
      <c r="M24" s="273">
        <f>SUM(K24:L24)</f>
        <v>0</v>
      </c>
      <c r="N24" s="424"/>
      <c r="O24" s="21"/>
      <c r="P24" s="44"/>
    </row>
    <row r="25" spans="1:16" ht="16.5" thickBot="1" x14ac:dyDescent="0.35">
      <c r="A25" s="35">
        <v>512</v>
      </c>
      <c r="B25" s="36" t="s">
        <v>3</v>
      </c>
      <c r="C25" s="65">
        <f>SUM(C20:C24)</f>
        <v>158907.13</v>
      </c>
      <c r="D25" s="37">
        <f>SUM(D20:D24)</f>
        <v>425808.17</v>
      </c>
      <c r="E25" s="65">
        <f>SUM(E20:E24)</f>
        <v>170000</v>
      </c>
      <c r="F25" s="65">
        <f>SUM(F20:F24)</f>
        <v>558000</v>
      </c>
      <c r="G25" s="163">
        <f t="shared" si="0"/>
        <v>728000</v>
      </c>
      <c r="H25" s="96">
        <f>SUM(H20:H24)</f>
        <v>138992</v>
      </c>
      <c r="I25" s="66">
        <f>SUM(I20:I24)</f>
        <v>607446.96</v>
      </c>
      <c r="J25" s="96">
        <f t="shared" si="5"/>
        <v>746438.96</v>
      </c>
      <c r="K25" s="65">
        <f t="shared" ref="K25:P25" si="6">SUM(K20:K24)</f>
        <v>300000</v>
      </c>
      <c r="L25" s="66">
        <f t="shared" si="6"/>
        <v>786200</v>
      </c>
      <c r="M25" s="66">
        <f t="shared" si="6"/>
        <v>1086200</v>
      </c>
      <c r="N25" s="433">
        <f t="shared" si="6"/>
        <v>28906</v>
      </c>
      <c r="O25" s="96">
        <f t="shared" si="6"/>
        <v>176326.93</v>
      </c>
      <c r="P25" s="66">
        <f t="shared" si="6"/>
        <v>205232.93</v>
      </c>
    </row>
    <row r="26" spans="1:16" ht="16.5" thickBot="1" x14ac:dyDescent="0.35">
      <c r="A26" s="35">
        <v>513</v>
      </c>
      <c r="B26" s="36" t="s">
        <v>36</v>
      </c>
      <c r="C26" s="65">
        <v>343861.23</v>
      </c>
      <c r="D26" s="37">
        <v>0</v>
      </c>
      <c r="E26" s="65">
        <v>400000</v>
      </c>
      <c r="F26" s="65">
        <v>0</v>
      </c>
      <c r="G26" s="163">
        <f>SUM(E26:F26)</f>
        <v>400000</v>
      </c>
      <c r="H26" s="67">
        <v>362004.65</v>
      </c>
      <c r="I26" s="66">
        <v>24804.82</v>
      </c>
      <c r="J26" s="96">
        <f t="shared" si="5"/>
        <v>386809.47000000003</v>
      </c>
      <c r="K26" s="65">
        <v>1000000</v>
      </c>
      <c r="L26" s="66">
        <v>0</v>
      </c>
      <c r="M26" s="66">
        <f t="shared" ref="M26:M36" si="7">SUM(K26:L26)</f>
        <v>1000000</v>
      </c>
      <c r="N26" s="435">
        <v>220520.17</v>
      </c>
      <c r="O26" s="436"/>
      <c r="P26" s="439">
        <f t="shared" ref="P26:P36" si="8">SUM(N26:O26)</f>
        <v>220520.17</v>
      </c>
    </row>
    <row r="27" spans="1:16" x14ac:dyDescent="0.3">
      <c r="A27" s="38">
        <v>518002</v>
      </c>
      <c r="B27" s="11" t="s">
        <v>37</v>
      </c>
      <c r="C27" s="122">
        <v>153330.9</v>
      </c>
      <c r="D27" s="39"/>
      <c r="E27" s="151">
        <v>170000</v>
      </c>
      <c r="F27" s="151"/>
      <c r="G27" s="164">
        <f t="shared" si="0"/>
        <v>170000</v>
      </c>
      <c r="H27" s="126">
        <v>160417.70000000001</v>
      </c>
      <c r="I27" s="144"/>
      <c r="J27" s="100">
        <f t="shared" si="5"/>
        <v>160417.70000000001</v>
      </c>
      <c r="K27" s="286">
        <v>250000</v>
      </c>
      <c r="L27" s="274"/>
      <c r="M27" s="274">
        <f t="shared" si="7"/>
        <v>250000</v>
      </c>
      <c r="N27" s="424">
        <v>20237.7</v>
      </c>
      <c r="O27" s="21"/>
      <c r="P27" s="44">
        <f t="shared" si="8"/>
        <v>20237.7</v>
      </c>
    </row>
    <row r="28" spans="1:16" x14ac:dyDescent="0.3">
      <c r="A28" s="30">
        <v>518003</v>
      </c>
      <c r="B28" s="6" t="s">
        <v>38</v>
      </c>
      <c r="C28" s="117">
        <v>32683.15</v>
      </c>
      <c r="D28" s="31"/>
      <c r="E28" s="149">
        <v>50000</v>
      </c>
      <c r="F28" s="149"/>
      <c r="G28" s="161">
        <f t="shared" si="0"/>
        <v>50000</v>
      </c>
      <c r="H28" s="125">
        <v>48439.27</v>
      </c>
      <c r="I28" s="141"/>
      <c r="J28" s="101">
        <f t="shared" si="5"/>
        <v>48439.27</v>
      </c>
      <c r="K28" s="285">
        <v>100000</v>
      </c>
      <c r="L28" s="272"/>
      <c r="M28" s="272">
        <f t="shared" si="7"/>
        <v>100000</v>
      </c>
      <c r="N28" s="424">
        <v>16019.14</v>
      </c>
      <c r="O28" s="21"/>
      <c r="P28" s="44">
        <f t="shared" si="8"/>
        <v>16019.14</v>
      </c>
    </row>
    <row r="29" spans="1:16" x14ac:dyDescent="0.3">
      <c r="A29" s="30">
        <v>518004</v>
      </c>
      <c r="B29" s="6" t="s">
        <v>39</v>
      </c>
      <c r="C29" s="117">
        <v>49337</v>
      </c>
      <c r="D29" s="31">
        <v>59126.71</v>
      </c>
      <c r="E29" s="149">
        <v>51400</v>
      </c>
      <c r="F29" s="149">
        <v>70000</v>
      </c>
      <c r="G29" s="161">
        <f t="shared" si="0"/>
        <v>121400</v>
      </c>
      <c r="H29" s="125">
        <v>56641</v>
      </c>
      <c r="I29" s="141">
        <v>30400</v>
      </c>
      <c r="J29" s="101">
        <f t="shared" si="5"/>
        <v>87041</v>
      </c>
      <c r="K29" s="285">
        <v>100000</v>
      </c>
      <c r="L29" s="272">
        <v>10000</v>
      </c>
      <c r="M29" s="272">
        <f t="shared" si="7"/>
        <v>110000</v>
      </c>
      <c r="N29" s="424">
        <v>11525</v>
      </c>
      <c r="O29" s="21">
        <v>7118.63</v>
      </c>
      <c r="P29" s="44">
        <f t="shared" si="8"/>
        <v>18643.63</v>
      </c>
    </row>
    <row r="30" spans="1:16" x14ac:dyDescent="0.3">
      <c r="A30" s="30">
        <v>518005</v>
      </c>
      <c r="B30" s="6" t="s">
        <v>40</v>
      </c>
      <c r="C30" s="117">
        <v>286629.3</v>
      </c>
      <c r="D30" s="31"/>
      <c r="E30" s="149">
        <v>300000</v>
      </c>
      <c r="F30" s="149"/>
      <c r="G30" s="161">
        <f t="shared" si="0"/>
        <v>300000</v>
      </c>
      <c r="H30" s="125">
        <v>228912.44</v>
      </c>
      <c r="I30" s="141"/>
      <c r="J30" s="101">
        <f t="shared" si="5"/>
        <v>228912.44</v>
      </c>
      <c r="K30" s="285">
        <v>400000</v>
      </c>
      <c r="L30" s="272"/>
      <c r="M30" s="272">
        <f t="shared" si="7"/>
        <v>400000</v>
      </c>
      <c r="N30" s="424">
        <v>121158.16</v>
      </c>
      <c r="O30" s="21"/>
      <c r="P30" s="44">
        <f t="shared" si="8"/>
        <v>121158.16</v>
      </c>
    </row>
    <row r="31" spans="1:16" x14ac:dyDescent="0.3">
      <c r="A31" s="30">
        <v>518006</v>
      </c>
      <c r="B31" s="6" t="s">
        <v>41</v>
      </c>
      <c r="C31" s="117">
        <v>1486400</v>
      </c>
      <c r="D31" s="31"/>
      <c r="E31" s="149">
        <v>1600000</v>
      </c>
      <c r="F31" s="149"/>
      <c r="G31" s="161">
        <f t="shared" si="0"/>
        <v>1600000</v>
      </c>
      <c r="H31" s="125">
        <v>1506550</v>
      </c>
      <c r="I31" s="141"/>
      <c r="J31" s="101">
        <f t="shared" si="5"/>
        <v>1506550</v>
      </c>
      <c r="K31" s="285">
        <v>1700000</v>
      </c>
      <c r="L31" s="272"/>
      <c r="M31" s="272">
        <f t="shared" si="7"/>
        <v>1700000</v>
      </c>
      <c r="N31" s="424">
        <v>589800</v>
      </c>
      <c r="O31" s="21"/>
      <c r="P31" s="44">
        <f t="shared" si="8"/>
        <v>589800</v>
      </c>
    </row>
    <row r="32" spans="1:16" x14ac:dyDescent="0.3">
      <c r="A32" s="30">
        <v>518007</v>
      </c>
      <c r="B32" s="6" t="s">
        <v>42</v>
      </c>
      <c r="C32" s="117">
        <v>360612.46</v>
      </c>
      <c r="D32" s="31"/>
      <c r="E32" s="149">
        <v>400000</v>
      </c>
      <c r="F32" s="149"/>
      <c r="G32" s="161">
        <f t="shared" si="0"/>
        <v>400000</v>
      </c>
      <c r="H32" s="125">
        <v>396446.88</v>
      </c>
      <c r="I32" s="141"/>
      <c r="J32" s="101">
        <f t="shared" si="5"/>
        <v>396446.88</v>
      </c>
      <c r="K32" s="285">
        <v>500000</v>
      </c>
      <c r="L32" s="272"/>
      <c r="M32" s="272">
        <f t="shared" si="7"/>
        <v>500000</v>
      </c>
      <c r="N32" s="424">
        <v>143098.71</v>
      </c>
      <c r="O32" s="21"/>
      <c r="P32" s="44">
        <f t="shared" si="8"/>
        <v>143098.71</v>
      </c>
    </row>
    <row r="33" spans="1:17" x14ac:dyDescent="0.3">
      <c r="A33" s="30">
        <v>518008</v>
      </c>
      <c r="B33" s="6" t="s">
        <v>43</v>
      </c>
      <c r="C33" s="117">
        <v>83977.56</v>
      </c>
      <c r="D33" s="31">
        <v>39947.1</v>
      </c>
      <c r="E33" s="149">
        <v>80000</v>
      </c>
      <c r="F33" s="149">
        <v>40000</v>
      </c>
      <c r="G33" s="161">
        <f t="shared" si="0"/>
        <v>120000</v>
      </c>
      <c r="H33" s="125">
        <v>67714.350000000006</v>
      </c>
      <c r="I33" s="421">
        <v>55443.64</v>
      </c>
      <c r="J33" s="101">
        <f t="shared" si="5"/>
        <v>123157.99</v>
      </c>
      <c r="K33" s="285">
        <v>150000</v>
      </c>
      <c r="L33" s="272">
        <v>10000</v>
      </c>
      <c r="M33" s="272">
        <f t="shared" si="7"/>
        <v>160000</v>
      </c>
      <c r="N33" s="424">
        <v>30217.55</v>
      </c>
      <c r="O33" s="21">
        <v>7550.69</v>
      </c>
      <c r="P33" s="44">
        <f t="shared" si="8"/>
        <v>37768.239999999998</v>
      </c>
    </row>
    <row r="34" spans="1:17" x14ac:dyDescent="0.3">
      <c r="A34" s="30">
        <v>518009</v>
      </c>
      <c r="B34" s="6" t="s">
        <v>44</v>
      </c>
      <c r="C34" s="117">
        <v>182492.89</v>
      </c>
      <c r="D34" s="31">
        <v>240856.68</v>
      </c>
      <c r="E34" s="149">
        <v>300000</v>
      </c>
      <c r="F34" s="149">
        <v>320000</v>
      </c>
      <c r="G34" s="161">
        <f t="shared" ref="G34:G47" si="9">SUM(E34:F34)</f>
        <v>620000</v>
      </c>
      <c r="H34" s="418">
        <v>381015.56</v>
      </c>
      <c r="I34" s="141">
        <v>67744.460000000006</v>
      </c>
      <c r="J34" s="101">
        <f t="shared" si="5"/>
        <v>448760.02</v>
      </c>
      <c r="K34" s="419">
        <v>600000</v>
      </c>
      <c r="L34" s="272">
        <v>213500</v>
      </c>
      <c r="M34" s="272">
        <f t="shared" si="7"/>
        <v>813500</v>
      </c>
      <c r="N34" s="424">
        <v>20233.95</v>
      </c>
      <c r="O34" s="21">
        <v>34654.400000000001</v>
      </c>
      <c r="P34" s="44">
        <f t="shared" si="8"/>
        <v>54888.350000000006</v>
      </c>
      <c r="Q34" s="438" t="s">
        <v>252</v>
      </c>
    </row>
    <row r="35" spans="1:17" x14ac:dyDescent="0.3">
      <c r="A35" s="30">
        <v>518010</v>
      </c>
      <c r="B35" s="6" t="s">
        <v>146</v>
      </c>
      <c r="C35" s="117"/>
      <c r="D35" s="31"/>
      <c r="E35" s="149"/>
      <c r="F35" s="149"/>
      <c r="G35" s="161"/>
      <c r="H35" s="418"/>
      <c r="I35" s="141"/>
      <c r="J35" s="101"/>
      <c r="K35" s="285">
        <v>10000</v>
      </c>
      <c r="L35" s="272"/>
      <c r="M35" s="272">
        <f t="shared" si="7"/>
        <v>10000</v>
      </c>
      <c r="N35" s="424">
        <v>3200</v>
      </c>
      <c r="O35" s="21"/>
      <c r="P35" s="44">
        <f t="shared" si="8"/>
        <v>3200</v>
      </c>
    </row>
    <row r="36" spans="1:17" x14ac:dyDescent="0.3">
      <c r="A36" s="30">
        <v>518015</v>
      </c>
      <c r="B36" s="6" t="s">
        <v>45</v>
      </c>
      <c r="C36" s="117">
        <v>171000</v>
      </c>
      <c r="D36" s="31"/>
      <c r="E36" s="149">
        <v>200000</v>
      </c>
      <c r="F36" s="149"/>
      <c r="G36" s="161">
        <f t="shared" si="9"/>
        <v>200000</v>
      </c>
      <c r="H36" s="125">
        <v>162160</v>
      </c>
      <c r="I36" s="141"/>
      <c r="J36" s="101">
        <f t="shared" si="5"/>
        <v>162160</v>
      </c>
      <c r="K36" s="285">
        <v>250000</v>
      </c>
      <c r="L36" s="272"/>
      <c r="M36" s="272">
        <f t="shared" si="7"/>
        <v>250000</v>
      </c>
      <c r="N36" s="424">
        <v>153000</v>
      </c>
      <c r="O36" s="21"/>
      <c r="P36" s="44">
        <f t="shared" si="8"/>
        <v>153000</v>
      </c>
    </row>
    <row r="37" spans="1:17" x14ac:dyDescent="0.3">
      <c r="A37" s="27">
        <v>518065</v>
      </c>
      <c r="B37" s="4" t="s">
        <v>188</v>
      </c>
      <c r="C37" s="119"/>
      <c r="D37" s="28"/>
      <c r="E37" s="149"/>
      <c r="F37" s="149"/>
      <c r="G37" s="161"/>
      <c r="H37" s="125">
        <v>1300</v>
      </c>
      <c r="I37" s="141"/>
      <c r="J37" s="101">
        <f t="shared" si="5"/>
        <v>1300</v>
      </c>
      <c r="K37" s="285"/>
      <c r="L37" s="272"/>
      <c r="M37" s="272"/>
      <c r="N37" s="424"/>
      <c r="O37" s="21"/>
      <c r="P37" s="44"/>
    </row>
    <row r="38" spans="1:17" x14ac:dyDescent="0.3">
      <c r="A38" s="27">
        <v>518067</v>
      </c>
      <c r="B38" s="4" t="s">
        <v>46</v>
      </c>
      <c r="C38" s="119">
        <v>20456.099999999999</v>
      </c>
      <c r="D38" s="28">
        <v>2588.1799999999998</v>
      </c>
      <c r="E38" s="149">
        <v>30000</v>
      </c>
      <c r="F38" s="149">
        <v>10000</v>
      </c>
      <c r="G38" s="161">
        <f t="shared" si="9"/>
        <v>40000</v>
      </c>
      <c r="H38" s="125">
        <v>27220</v>
      </c>
      <c r="I38" s="141">
        <v>9235</v>
      </c>
      <c r="J38" s="101">
        <f t="shared" si="5"/>
        <v>36455</v>
      </c>
      <c r="K38" s="285">
        <v>50000</v>
      </c>
      <c r="L38" s="272"/>
      <c r="M38" s="272">
        <f>SUM(K38:L38)</f>
        <v>50000</v>
      </c>
      <c r="N38" s="424">
        <v>2320.3000000000002</v>
      </c>
      <c r="O38" s="21"/>
      <c r="P38" s="44"/>
    </row>
    <row r="39" spans="1:17" x14ac:dyDescent="0.3">
      <c r="A39" s="27">
        <v>518068</v>
      </c>
      <c r="B39" s="6" t="s">
        <v>157</v>
      </c>
      <c r="C39" s="117"/>
      <c r="D39" s="43">
        <v>43519.49</v>
      </c>
      <c r="E39" s="150">
        <v>30000</v>
      </c>
      <c r="F39" s="150">
        <v>45000</v>
      </c>
      <c r="G39" s="162">
        <f t="shared" si="9"/>
        <v>75000</v>
      </c>
      <c r="H39" s="125">
        <v>24100.77</v>
      </c>
      <c r="I39" s="141">
        <v>12176.73</v>
      </c>
      <c r="J39" s="101">
        <f t="shared" si="5"/>
        <v>36277.5</v>
      </c>
      <c r="K39" s="285">
        <v>50000</v>
      </c>
      <c r="L39" s="272"/>
      <c r="M39" s="272">
        <f>SUM(K39:L39)</f>
        <v>50000</v>
      </c>
      <c r="N39" s="424"/>
      <c r="O39" s="21"/>
      <c r="P39" s="44"/>
    </row>
    <row r="40" spans="1:17" x14ac:dyDescent="0.3">
      <c r="A40" s="30">
        <v>518074</v>
      </c>
      <c r="B40" s="6" t="s">
        <v>47</v>
      </c>
      <c r="C40" s="117">
        <v>1477666.57</v>
      </c>
      <c r="D40" s="31"/>
      <c r="E40" s="149">
        <v>1800000</v>
      </c>
      <c r="F40" s="149"/>
      <c r="G40" s="161">
        <f t="shared" si="9"/>
        <v>1800000</v>
      </c>
      <c r="H40" s="418">
        <v>1888570.37</v>
      </c>
      <c r="I40" s="141"/>
      <c r="J40" s="417">
        <f t="shared" si="5"/>
        <v>1888570.37</v>
      </c>
      <c r="K40" s="285">
        <v>4000000</v>
      </c>
      <c r="L40" s="272"/>
      <c r="M40" s="272">
        <f>SUM(K40:L40)</f>
        <v>4000000</v>
      </c>
      <c r="N40" s="424">
        <v>758266.37</v>
      </c>
      <c r="O40" s="21"/>
      <c r="P40" s="44">
        <f>SUM(N40:O40)</f>
        <v>758266.37</v>
      </c>
    </row>
    <row r="41" spans="1:17" x14ac:dyDescent="0.3">
      <c r="A41" s="30">
        <v>518075</v>
      </c>
      <c r="B41" s="6" t="s">
        <v>156</v>
      </c>
      <c r="C41" s="117">
        <v>224971.18</v>
      </c>
      <c r="D41" s="31"/>
      <c r="E41" s="149">
        <v>50000</v>
      </c>
      <c r="F41" s="149"/>
      <c r="G41" s="161">
        <f>SUM(E41:F41)</f>
        <v>50000</v>
      </c>
      <c r="H41" s="125">
        <v>8107.59</v>
      </c>
      <c r="I41" s="141"/>
      <c r="J41" s="101">
        <f t="shared" si="5"/>
        <v>8107.59</v>
      </c>
      <c r="K41" s="285">
        <v>50000</v>
      </c>
      <c r="L41" s="272"/>
      <c r="M41" s="272">
        <f>SUM(K41:L41)</f>
        <v>50000</v>
      </c>
      <c r="N41" s="424"/>
      <c r="O41" s="21"/>
      <c r="P41" s="44"/>
    </row>
    <row r="42" spans="1:17" x14ac:dyDescent="0.3">
      <c r="A42" s="30">
        <v>518076</v>
      </c>
      <c r="B42" s="6" t="s">
        <v>175</v>
      </c>
      <c r="C42" s="117">
        <v>27000</v>
      </c>
      <c r="D42" s="31"/>
      <c r="E42" s="149">
        <v>50000</v>
      </c>
      <c r="F42" s="149"/>
      <c r="G42" s="161">
        <f>SUM(E42:F42)</f>
        <v>50000</v>
      </c>
      <c r="H42" s="125"/>
      <c r="I42" s="141"/>
      <c r="J42" s="101"/>
      <c r="K42" s="285"/>
      <c r="L42" s="272"/>
      <c r="M42" s="272"/>
      <c r="N42" s="424"/>
      <c r="O42" s="21"/>
      <c r="P42" s="44"/>
    </row>
    <row r="43" spans="1:17" x14ac:dyDescent="0.3">
      <c r="A43" s="30">
        <v>518077</v>
      </c>
      <c r="B43" s="6" t="s">
        <v>130</v>
      </c>
      <c r="C43" s="117">
        <v>-2768852.39</v>
      </c>
      <c r="D43" s="31"/>
      <c r="E43" s="149">
        <v>-2700000</v>
      </c>
      <c r="F43" s="149"/>
      <c r="G43" s="161">
        <f t="shared" si="9"/>
        <v>-2700000</v>
      </c>
      <c r="H43" s="125">
        <v>-1808507.95</v>
      </c>
      <c r="I43" s="141"/>
      <c r="J43" s="101">
        <f t="shared" ref="J43:J57" si="10">SUM(H43:I43)</f>
        <v>-1808507.95</v>
      </c>
      <c r="K43" s="285">
        <v>-600000</v>
      </c>
      <c r="L43" s="272"/>
      <c r="M43" s="272">
        <f>SUM(K43:L43)</f>
        <v>-600000</v>
      </c>
      <c r="N43" s="424">
        <v>-71172.62</v>
      </c>
      <c r="O43" s="21"/>
      <c r="P43" s="44"/>
    </row>
    <row r="44" spans="1:17" x14ac:dyDescent="0.3">
      <c r="A44" s="30">
        <v>518078</v>
      </c>
      <c r="B44" s="6" t="s">
        <v>48</v>
      </c>
      <c r="C44" s="117"/>
      <c r="D44" s="31"/>
      <c r="E44" s="149"/>
      <c r="F44" s="149"/>
      <c r="G44" s="161">
        <f t="shared" si="9"/>
        <v>0</v>
      </c>
      <c r="H44" s="125">
        <v>5520.4</v>
      </c>
      <c r="I44" s="141">
        <v>7312.08</v>
      </c>
      <c r="J44" s="101">
        <f t="shared" si="10"/>
        <v>12832.48</v>
      </c>
      <c r="K44" s="285">
        <v>50000</v>
      </c>
      <c r="L44" s="272"/>
      <c r="M44" s="272">
        <f>SUM(K44:L44)</f>
        <v>50000</v>
      </c>
      <c r="N44" s="424"/>
      <c r="O44" s="21"/>
      <c r="P44" s="44"/>
    </row>
    <row r="45" spans="1:17" x14ac:dyDescent="0.3">
      <c r="A45" s="30">
        <v>518079</v>
      </c>
      <c r="B45" s="6" t="s">
        <v>132</v>
      </c>
      <c r="C45" s="117">
        <v>22217.95</v>
      </c>
      <c r="D45" s="31"/>
      <c r="E45" s="149">
        <v>30000</v>
      </c>
      <c r="F45" s="149"/>
      <c r="G45" s="161">
        <f>SUM(E45:F45)</f>
        <v>30000</v>
      </c>
      <c r="H45" s="125">
        <v>-302501.58</v>
      </c>
      <c r="I45" s="141"/>
      <c r="J45" s="101">
        <f t="shared" si="10"/>
        <v>-302501.58</v>
      </c>
      <c r="K45" s="285"/>
      <c r="L45" s="272"/>
      <c r="M45" s="272"/>
      <c r="N45" s="424"/>
      <c r="O45" s="21"/>
      <c r="P45" s="44"/>
      <c r="Q45" t="s">
        <v>253</v>
      </c>
    </row>
    <row r="46" spans="1:17" x14ac:dyDescent="0.3">
      <c r="A46" s="30">
        <v>518081</v>
      </c>
      <c r="B46" s="6" t="s">
        <v>133</v>
      </c>
      <c r="C46" s="117"/>
      <c r="D46" s="31">
        <v>81940.25</v>
      </c>
      <c r="E46" s="149"/>
      <c r="F46" s="149">
        <v>80000</v>
      </c>
      <c r="G46" s="161">
        <f>SUM(E46:F46)</f>
        <v>80000</v>
      </c>
      <c r="H46" s="125"/>
      <c r="I46" s="141">
        <v>72861.45</v>
      </c>
      <c r="J46" s="101">
        <f t="shared" si="10"/>
        <v>72861.45</v>
      </c>
      <c r="K46" s="285">
        <v>50000</v>
      </c>
      <c r="L46" s="272"/>
      <c r="M46" s="272">
        <f>SUM(K46:L46)</f>
        <v>50000</v>
      </c>
      <c r="N46" s="424"/>
      <c r="O46" s="21"/>
      <c r="P46" s="44"/>
    </row>
    <row r="47" spans="1:17" x14ac:dyDescent="0.3">
      <c r="A47" s="30">
        <v>518099</v>
      </c>
      <c r="B47" s="6" t="s">
        <v>49</v>
      </c>
      <c r="C47" s="117">
        <v>1052531.3400000001</v>
      </c>
      <c r="D47" s="31">
        <v>306455.46000000002</v>
      </c>
      <c r="E47" s="149">
        <v>1000000</v>
      </c>
      <c r="F47" s="149">
        <v>300000</v>
      </c>
      <c r="G47" s="161">
        <f t="shared" si="9"/>
        <v>1300000</v>
      </c>
      <c r="H47" s="125">
        <v>1074263.83</v>
      </c>
      <c r="I47" s="421">
        <v>505450.81</v>
      </c>
      <c r="J47" s="101">
        <f t="shared" si="10"/>
        <v>1579714.6400000001</v>
      </c>
      <c r="K47" s="419">
        <v>1550000</v>
      </c>
      <c r="L47" s="272">
        <v>954555</v>
      </c>
      <c r="M47" s="272">
        <f>SUM(K47:L47)</f>
        <v>2504555</v>
      </c>
      <c r="N47" s="424">
        <v>209650</v>
      </c>
      <c r="O47" s="21">
        <v>219986.4</v>
      </c>
      <c r="P47" s="44">
        <f t="shared" ref="P47:P53" si="11">SUM(N47:O47)</f>
        <v>429636.4</v>
      </c>
      <c r="Q47" t="s">
        <v>254</v>
      </c>
    </row>
    <row r="48" spans="1:17" x14ac:dyDescent="0.3">
      <c r="A48" s="30">
        <v>518103</v>
      </c>
      <c r="B48" s="6" t="s">
        <v>131</v>
      </c>
      <c r="C48" s="117">
        <v>5387.88</v>
      </c>
      <c r="D48" s="31"/>
      <c r="E48" s="149">
        <v>10000</v>
      </c>
      <c r="F48" s="149"/>
      <c r="G48" s="161">
        <f>SUM(E48:F48)</f>
        <v>10000</v>
      </c>
      <c r="H48" s="125">
        <v>5387.88</v>
      </c>
      <c r="I48" s="141"/>
      <c r="J48" s="101">
        <f t="shared" si="10"/>
        <v>5387.88</v>
      </c>
      <c r="K48" s="285">
        <v>20000</v>
      </c>
      <c r="L48" s="272"/>
      <c r="M48" s="272">
        <f>SUM(K48:L48)</f>
        <v>20000</v>
      </c>
      <c r="N48" s="424">
        <v>1795.96</v>
      </c>
      <c r="O48" s="21"/>
      <c r="P48" s="44">
        <f t="shared" si="11"/>
        <v>1795.96</v>
      </c>
    </row>
    <row r="49" spans="1:16" x14ac:dyDescent="0.3">
      <c r="A49" s="30">
        <v>518105</v>
      </c>
      <c r="B49" s="6" t="s">
        <v>245</v>
      </c>
      <c r="C49" s="117"/>
      <c r="D49" s="31"/>
      <c r="E49" s="149"/>
      <c r="F49" s="149"/>
      <c r="G49" s="161"/>
      <c r="H49" s="125"/>
      <c r="I49" s="141"/>
      <c r="J49" s="101"/>
      <c r="K49" s="285"/>
      <c r="L49" s="272"/>
      <c r="M49" s="272"/>
      <c r="N49" s="424">
        <v>1052.05</v>
      </c>
      <c r="O49" s="21"/>
      <c r="P49" s="44">
        <f t="shared" si="11"/>
        <v>1052.05</v>
      </c>
    </row>
    <row r="50" spans="1:16" x14ac:dyDescent="0.3">
      <c r="A50" s="30">
        <v>518107</v>
      </c>
      <c r="B50" s="6" t="s">
        <v>145</v>
      </c>
      <c r="C50" s="117">
        <v>183535.13</v>
      </c>
      <c r="D50" s="31"/>
      <c r="E50" s="149">
        <v>200000</v>
      </c>
      <c r="F50" s="149"/>
      <c r="G50" s="161">
        <f>SUM(E50:F50)</f>
        <v>200000</v>
      </c>
      <c r="H50" s="125">
        <v>158622.31</v>
      </c>
      <c r="I50" s="141"/>
      <c r="J50" s="101">
        <f t="shared" si="10"/>
        <v>158622.31</v>
      </c>
      <c r="K50" s="285">
        <v>250000</v>
      </c>
      <c r="L50" s="272"/>
      <c r="M50" s="272">
        <f>SUM(K50:L50)</f>
        <v>250000</v>
      </c>
      <c r="N50" s="424">
        <v>71685.25</v>
      </c>
      <c r="O50" s="21"/>
      <c r="P50" s="44">
        <f t="shared" si="11"/>
        <v>71685.25</v>
      </c>
    </row>
    <row r="51" spans="1:16" x14ac:dyDescent="0.3">
      <c r="A51" s="30">
        <v>518108</v>
      </c>
      <c r="B51" s="6" t="s">
        <v>251</v>
      </c>
      <c r="C51" s="117"/>
      <c r="D51" s="31"/>
      <c r="E51" s="149"/>
      <c r="F51" s="149"/>
      <c r="G51" s="161"/>
      <c r="H51" s="125"/>
      <c r="I51" s="141"/>
      <c r="J51" s="101"/>
      <c r="K51" s="285"/>
      <c r="L51" s="272"/>
      <c r="M51" s="272"/>
      <c r="N51" s="424"/>
      <c r="O51" s="21">
        <v>758.42</v>
      </c>
      <c r="P51" s="44">
        <f t="shared" si="11"/>
        <v>758.42</v>
      </c>
    </row>
    <row r="52" spans="1:16" x14ac:dyDescent="0.3">
      <c r="A52" s="30">
        <v>518114</v>
      </c>
      <c r="B52" s="6" t="s">
        <v>176</v>
      </c>
      <c r="C52" s="117">
        <v>127660.71</v>
      </c>
      <c r="D52" s="31">
        <v>66721.09</v>
      </c>
      <c r="E52" s="149">
        <v>130000</v>
      </c>
      <c r="F52" s="149">
        <v>70000</v>
      </c>
      <c r="G52" s="161">
        <f t="shared" ref="G52:G80" si="12">SUM(E52:F52)</f>
        <v>200000</v>
      </c>
      <c r="H52" s="125">
        <v>22000</v>
      </c>
      <c r="I52" s="141">
        <v>68831.570000000007</v>
      </c>
      <c r="J52" s="101">
        <f t="shared" si="10"/>
        <v>90831.57</v>
      </c>
      <c r="K52" s="285">
        <v>100000</v>
      </c>
      <c r="L52" s="272">
        <v>60000</v>
      </c>
      <c r="M52" s="272">
        <f>SUM(K52:L52)</f>
        <v>160000</v>
      </c>
      <c r="N52" s="424">
        <v>22000</v>
      </c>
      <c r="O52" s="21">
        <v>49984.83</v>
      </c>
      <c r="P52" s="44">
        <f t="shared" si="11"/>
        <v>71984.83</v>
      </c>
    </row>
    <row r="53" spans="1:16" ht="16.5" thickBot="1" x14ac:dyDescent="0.35">
      <c r="A53" s="32">
        <v>518199</v>
      </c>
      <c r="B53" s="33" t="s">
        <v>50</v>
      </c>
      <c r="C53" s="120">
        <v>31504.34</v>
      </c>
      <c r="D53" s="34"/>
      <c r="E53" s="150">
        <v>50000</v>
      </c>
      <c r="F53" s="150"/>
      <c r="G53" s="162">
        <f t="shared" si="12"/>
        <v>50000</v>
      </c>
      <c r="H53" s="127">
        <v>30281.03</v>
      </c>
      <c r="I53" s="143"/>
      <c r="J53" s="280">
        <f t="shared" si="10"/>
        <v>30281.03</v>
      </c>
      <c r="K53" s="287">
        <v>50000</v>
      </c>
      <c r="L53" s="275">
        <v>80070</v>
      </c>
      <c r="M53" s="273">
        <f>SUM(K53:L53)</f>
        <v>130070</v>
      </c>
      <c r="N53" s="424">
        <v>21980.37</v>
      </c>
      <c r="O53" s="21">
        <v>75940.149999999994</v>
      </c>
      <c r="P53" s="44">
        <f t="shared" si="11"/>
        <v>97920.51999999999</v>
      </c>
    </row>
    <row r="54" spans="1:16" ht="16.5" thickBot="1" x14ac:dyDescent="0.35">
      <c r="A54" s="35">
        <v>518</v>
      </c>
      <c r="B54" s="36" t="s">
        <v>49</v>
      </c>
      <c r="C54" s="65">
        <f>SUM(C27:C53)</f>
        <v>3210542.07</v>
      </c>
      <c r="D54" s="37">
        <f>SUM(D27:D53)</f>
        <v>841154.96</v>
      </c>
      <c r="E54" s="65">
        <f>SUM(E27:E53)</f>
        <v>3831400</v>
      </c>
      <c r="F54" s="65">
        <f>SUM(F27:F53)</f>
        <v>935000</v>
      </c>
      <c r="G54" s="163">
        <f t="shared" si="12"/>
        <v>4766400</v>
      </c>
      <c r="H54" s="96">
        <f>SUM(H27:H53)</f>
        <v>4142661.8499999992</v>
      </c>
      <c r="I54" s="66">
        <f>SUM(I29:I53)</f>
        <v>829455.74</v>
      </c>
      <c r="J54" s="96">
        <f t="shared" si="10"/>
        <v>4972117.5899999989</v>
      </c>
      <c r="K54" s="65">
        <f t="shared" ref="K54:P54" si="13">SUM(K27:K53)</f>
        <v>9680000</v>
      </c>
      <c r="L54" s="66">
        <f t="shared" si="13"/>
        <v>1328125</v>
      </c>
      <c r="M54" s="66">
        <f t="shared" si="13"/>
        <v>11008125</v>
      </c>
      <c r="N54" s="433">
        <f t="shared" si="13"/>
        <v>2126067.8899999997</v>
      </c>
      <c r="O54" s="96">
        <f t="shared" si="13"/>
        <v>395993.52</v>
      </c>
      <c r="P54" s="66">
        <f t="shared" si="13"/>
        <v>2590913.7299999995</v>
      </c>
    </row>
    <row r="55" spans="1:16" x14ac:dyDescent="0.3">
      <c r="A55" s="38">
        <v>521001</v>
      </c>
      <c r="B55" s="11" t="s">
        <v>51</v>
      </c>
      <c r="C55" s="122">
        <v>41358122.600000001</v>
      </c>
      <c r="D55" s="39">
        <v>13414545</v>
      </c>
      <c r="E55" s="151">
        <v>43200000</v>
      </c>
      <c r="F55" s="151">
        <v>12349000</v>
      </c>
      <c r="G55" s="164">
        <f t="shared" si="12"/>
        <v>55549000</v>
      </c>
      <c r="H55" s="124">
        <v>39178442.799999997</v>
      </c>
      <c r="I55" s="144">
        <v>14367572</v>
      </c>
      <c r="J55" s="100">
        <f t="shared" si="10"/>
        <v>53546014.799999997</v>
      </c>
      <c r="K55" s="284">
        <v>47000000</v>
      </c>
      <c r="L55" s="274">
        <v>9925500</v>
      </c>
      <c r="M55" s="274">
        <f>SUM(K55:L55)</f>
        <v>56925500</v>
      </c>
      <c r="N55" s="424">
        <v>12170515.4</v>
      </c>
      <c r="O55" s="21">
        <v>4190894</v>
      </c>
      <c r="P55" s="44">
        <f>SUM(N55:O55)</f>
        <v>16361409.4</v>
      </c>
    </row>
    <row r="56" spans="1:16" x14ac:dyDescent="0.3">
      <c r="A56" s="30">
        <v>521002</v>
      </c>
      <c r="B56" s="6" t="s">
        <v>52</v>
      </c>
      <c r="C56" s="117">
        <v>11200</v>
      </c>
      <c r="D56" s="31">
        <v>159700</v>
      </c>
      <c r="E56" s="149">
        <v>50000</v>
      </c>
      <c r="F56" s="149">
        <v>160000</v>
      </c>
      <c r="G56" s="161">
        <f t="shared" si="12"/>
        <v>210000</v>
      </c>
      <c r="H56" s="29">
        <v>1440</v>
      </c>
      <c r="I56" s="141">
        <v>160442</v>
      </c>
      <c r="J56" s="282">
        <f t="shared" si="10"/>
        <v>161882</v>
      </c>
      <c r="K56" s="285">
        <v>10000</v>
      </c>
      <c r="L56" s="272">
        <v>200000</v>
      </c>
      <c r="M56" s="272">
        <f>SUM(K56:L56)</f>
        <v>210000</v>
      </c>
      <c r="N56" s="424"/>
      <c r="O56" s="21">
        <v>133440</v>
      </c>
      <c r="P56" s="44">
        <f>SUM(N56:O56)</f>
        <v>133440</v>
      </c>
    </row>
    <row r="57" spans="1:16" x14ac:dyDescent="0.3">
      <c r="A57" s="30">
        <v>521003</v>
      </c>
      <c r="B57" s="6" t="s">
        <v>53</v>
      </c>
      <c r="C57" s="117">
        <v>1702880.41</v>
      </c>
      <c r="D57" s="31">
        <v>103500</v>
      </c>
      <c r="E57" s="149">
        <v>1800000</v>
      </c>
      <c r="F57" s="149">
        <v>258660</v>
      </c>
      <c r="G57" s="161">
        <f t="shared" si="12"/>
        <v>2058660</v>
      </c>
      <c r="H57" s="126">
        <v>1448490</v>
      </c>
      <c r="I57" s="141">
        <v>124668</v>
      </c>
      <c r="J57" s="100">
        <f t="shared" si="10"/>
        <v>1573158</v>
      </c>
      <c r="K57" s="286">
        <v>1700000</v>
      </c>
      <c r="L57" s="274">
        <v>409500</v>
      </c>
      <c r="M57" s="272">
        <f>SUM(K57:L57)</f>
        <v>2109500</v>
      </c>
      <c r="N57" s="424">
        <v>437246</v>
      </c>
      <c r="O57" s="21">
        <v>126575</v>
      </c>
      <c r="P57" s="44">
        <f>SUM(N57:O57)</f>
        <v>563821</v>
      </c>
    </row>
    <row r="58" spans="1:16" x14ac:dyDescent="0.3">
      <c r="A58" s="30">
        <v>521006</v>
      </c>
      <c r="B58" s="6" t="s">
        <v>246</v>
      </c>
      <c r="C58" s="117"/>
      <c r="D58" s="31"/>
      <c r="E58" s="149"/>
      <c r="F58" s="149"/>
      <c r="G58" s="161"/>
      <c r="H58" s="125"/>
      <c r="I58" s="141"/>
      <c r="J58" s="101"/>
      <c r="K58" s="285"/>
      <c r="L58" s="272"/>
      <c r="M58" s="272"/>
      <c r="N58" s="424">
        <v>83357</v>
      </c>
      <c r="O58" s="21">
        <v>2769</v>
      </c>
      <c r="P58" s="44">
        <f>SUM(N58:O58)</f>
        <v>86126</v>
      </c>
    </row>
    <row r="59" spans="1:16" x14ac:dyDescent="0.3">
      <c r="A59" s="30">
        <v>521005</v>
      </c>
      <c r="B59" s="6" t="s">
        <v>247</v>
      </c>
      <c r="C59" s="117">
        <v>176390</v>
      </c>
      <c r="D59" s="31"/>
      <c r="E59" s="149"/>
      <c r="F59" s="149"/>
      <c r="G59" s="161"/>
      <c r="H59" s="125"/>
      <c r="I59" s="141"/>
      <c r="J59" s="101"/>
      <c r="K59" s="285"/>
      <c r="L59" s="272"/>
      <c r="M59" s="272"/>
      <c r="N59" s="424"/>
      <c r="O59" s="21"/>
      <c r="P59" s="44"/>
    </row>
    <row r="60" spans="1:16" ht="16.5" thickBot="1" x14ac:dyDescent="0.35">
      <c r="A60" s="32">
        <v>521101</v>
      </c>
      <c r="B60" s="33" t="s">
        <v>248</v>
      </c>
      <c r="C60" s="120"/>
      <c r="D60" s="34"/>
      <c r="E60" s="152"/>
      <c r="F60" s="152"/>
      <c r="G60" s="165"/>
      <c r="H60" s="128"/>
      <c r="I60" s="145"/>
      <c r="J60" s="280"/>
      <c r="K60" s="288"/>
      <c r="L60" s="275"/>
      <c r="M60" s="275"/>
      <c r="N60" s="424">
        <v>1090</v>
      </c>
      <c r="O60" s="21"/>
      <c r="P60" s="44">
        <f>SUM(N60:O60)</f>
        <v>1090</v>
      </c>
    </row>
    <row r="61" spans="1:16" ht="16.5" thickBot="1" x14ac:dyDescent="0.35">
      <c r="A61" s="35">
        <v>521</v>
      </c>
      <c r="B61" s="36" t="s">
        <v>51</v>
      </c>
      <c r="C61" s="65">
        <f>SUM(C55:C59)</f>
        <v>43248593.009999998</v>
      </c>
      <c r="D61" s="37">
        <f>SUM(D55:D57)</f>
        <v>13677745</v>
      </c>
      <c r="E61" s="65">
        <f>SUM(E55:E57)</f>
        <v>45050000</v>
      </c>
      <c r="F61" s="65">
        <f>SUM(F55:F57)</f>
        <v>12767660</v>
      </c>
      <c r="G61" s="163">
        <f t="shared" si="12"/>
        <v>57817660</v>
      </c>
      <c r="H61" s="96">
        <f>SUM(H55:H57)</f>
        <v>40628372.799999997</v>
      </c>
      <c r="I61" s="66">
        <f>SUM(I55:I59)</f>
        <v>14652682</v>
      </c>
      <c r="J61" s="96">
        <f t="shared" ref="J61:J71" si="14">SUM(H61:I61)</f>
        <v>55281054.799999997</v>
      </c>
      <c r="K61" s="65">
        <f>SUM(K55:K59)</f>
        <v>48710000</v>
      </c>
      <c r="L61" s="66">
        <f>SUM(L55:L59)</f>
        <v>10535000</v>
      </c>
      <c r="M61" s="66">
        <f>SUM(M55:M60)</f>
        <v>59245000</v>
      </c>
      <c r="N61" s="433">
        <f>SUM(N55:N60)</f>
        <v>12692208.4</v>
      </c>
      <c r="O61" s="96">
        <f>SUM(O55:O60)</f>
        <v>4453678</v>
      </c>
      <c r="P61" s="66">
        <f>SUM(P55:P60)</f>
        <v>17145886.399999999</v>
      </c>
    </row>
    <row r="62" spans="1:16" x14ac:dyDescent="0.3">
      <c r="A62" s="38">
        <v>524001</v>
      </c>
      <c r="B62" s="11" t="s">
        <v>54</v>
      </c>
      <c r="C62" s="122">
        <v>3732951.03</v>
      </c>
      <c r="D62" s="39">
        <v>1182755</v>
      </c>
      <c r="E62" s="151">
        <v>3380900</v>
      </c>
      <c r="F62" s="151">
        <v>1027760</v>
      </c>
      <c r="G62" s="164">
        <f t="shared" si="12"/>
        <v>4408660</v>
      </c>
      <c r="H62" s="124">
        <v>3543360.7</v>
      </c>
      <c r="I62" s="144">
        <v>1291066.07</v>
      </c>
      <c r="J62" s="100">
        <f t="shared" si="14"/>
        <v>4834426.7700000005</v>
      </c>
      <c r="K62" s="284">
        <v>4300000</v>
      </c>
      <c r="L62" s="274">
        <v>940960</v>
      </c>
      <c r="M62" s="274"/>
      <c r="N62" s="424">
        <v>1096783.53</v>
      </c>
      <c r="O62" s="21">
        <v>396573.93</v>
      </c>
      <c r="P62" s="44">
        <f>SUM(N62:O62)</f>
        <v>1493357.46</v>
      </c>
    </row>
    <row r="63" spans="1:16" x14ac:dyDescent="0.3">
      <c r="A63" s="30">
        <v>524002</v>
      </c>
      <c r="B63" s="6" t="s">
        <v>55</v>
      </c>
      <c r="C63" s="117">
        <v>10244904.25</v>
      </c>
      <c r="D63" s="31">
        <v>3359596.7</v>
      </c>
      <c r="E63" s="149">
        <v>11410600</v>
      </c>
      <c r="F63" s="149">
        <v>3236761</v>
      </c>
      <c r="G63" s="161">
        <f t="shared" si="12"/>
        <v>14647361</v>
      </c>
      <c r="H63" s="125">
        <v>9692684.5199999996</v>
      </c>
      <c r="I63" s="141">
        <v>3613584.61</v>
      </c>
      <c r="J63" s="101">
        <f t="shared" si="14"/>
        <v>13306269.129999999</v>
      </c>
      <c r="K63" s="285">
        <v>11821410</v>
      </c>
      <c r="L63" s="272">
        <v>2583356</v>
      </c>
      <c r="M63" s="272"/>
      <c r="N63" s="424">
        <v>3004527.51</v>
      </c>
      <c r="O63" s="21">
        <v>1100439.58</v>
      </c>
      <c r="P63" s="44">
        <f>SUM(N63:O63)</f>
        <v>4104967.09</v>
      </c>
    </row>
    <row r="64" spans="1:16" x14ac:dyDescent="0.3">
      <c r="A64" s="30">
        <v>524003</v>
      </c>
      <c r="B64" s="6" t="s">
        <v>56</v>
      </c>
      <c r="C64" s="117">
        <v>173635.23</v>
      </c>
      <c r="D64" s="31">
        <v>53846.81</v>
      </c>
      <c r="E64" s="149">
        <v>200000</v>
      </c>
      <c r="F64" s="149">
        <v>88821</v>
      </c>
      <c r="G64" s="161">
        <f t="shared" si="12"/>
        <v>288821</v>
      </c>
      <c r="H64" s="125">
        <v>167662.65</v>
      </c>
      <c r="I64" s="141">
        <v>59363.67</v>
      </c>
      <c r="J64" s="101">
        <f t="shared" si="14"/>
        <v>227026.32</v>
      </c>
      <c r="K64" s="285">
        <v>213000</v>
      </c>
      <c r="L64" s="272">
        <v>58064</v>
      </c>
      <c r="M64" s="272"/>
      <c r="N64" s="424">
        <v>51108.32</v>
      </c>
      <c r="O64" s="21">
        <v>18506.91</v>
      </c>
      <c r="P64" s="44">
        <f>SUM(N64:O64)</f>
        <v>69615.23</v>
      </c>
    </row>
    <row r="65" spans="1:16" x14ac:dyDescent="0.3">
      <c r="A65" s="30">
        <v>524101</v>
      </c>
      <c r="B65" s="6" t="s">
        <v>250</v>
      </c>
      <c r="C65" s="117"/>
      <c r="D65" s="31"/>
      <c r="E65" s="149"/>
      <c r="F65" s="149"/>
      <c r="G65" s="161"/>
      <c r="H65" s="125"/>
      <c r="I65" s="141"/>
      <c r="J65" s="101"/>
      <c r="K65" s="285"/>
      <c r="L65" s="272"/>
      <c r="M65" s="272"/>
      <c r="N65" s="424">
        <v>92.85</v>
      </c>
      <c r="O65" s="21"/>
      <c r="P65" s="44">
        <f>SUM(N65:O65)</f>
        <v>92.85</v>
      </c>
    </row>
    <row r="66" spans="1:16" ht="16.5" thickBot="1" x14ac:dyDescent="0.35">
      <c r="A66" s="32">
        <v>524102</v>
      </c>
      <c r="B66" s="33" t="s">
        <v>249</v>
      </c>
      <c r="C66" s="120"/>
      <c r="D66" s="34"/>
      <c r="E66" s="152"/>
      <c r="F66" s="152"/>
      <c r="G66" s="165"/>
      <c r="H66" s="127"/>
      <c r="I66" s="145"/>
      <c r="J66" s="280"/>
      <c r="K66" s="287"/>
      <c r="L66" s="275"/>
      <c r="M66" s="275"/>
      <c r="N66" s="424">
        <v>270</v>
      </c>
      <c r="O66" s="21"/>
      <c r="P66" s="44">
        <f>SUM(N66:O66)</f>
        <v>270</v>
      </c>
    </row>
    <row r="67" spans="1:16" ht="16.5" thickBot="1" x14ac:dyDescent="0.35">
      <c r="A67" s="35">
        <v>524</v>
      </c>
      <c r="B67" s="36" t="s">
        <v>7</v>
      </c>
      <c r="C67" s="65">
        <f>SUM(C62:C64)</f>
        <v>14151490.51</v>
      </c>
      <c r="D67" s="37">
        <f>SUM(D62:D64)</f>
        <v>4596198.51</v>
      </c>
      <c r="E67" s="65">
        <f>SUM(E62:E64)</f>
        <v>14991500</v>
      </c>
      <c r="F67" s="65">
        <f>SUM(F62:F64)</f>
        <v>4353342</v>
      </c>
      <c r="G67" s="163">
        <f t="shared" si="12"/>
        <v>19344842</v>
      </c>
      <c r="H67" s="96">
        <f>SUM(H62:H64)</f>
        <v>13403707.869999999</v>
      </c>
      <c r="I67" s="66">
        <f>SUM(I62:I64)</f>
        <v>4964014.3499999996</v>
      </c>
      <c r="J67" s="96">
        <f t="shared" si="14"/>
        <v>18367722.219999999</v>
      </c>
      <c r="K67" s="65">
        <f>SUM(K62:K66)</f>
        <v>16334410</v>
      </c>
      <c r="L67" s="66">
        <f>SUM(L62:L66)</f>
        <v>3582380</v>
      </c>
      <c r="M67" s="66">
        <f>SUM(K67:L67)</f>
        <v>19916790</v>
      </c>
      <c r="N67" s="433">
        <f>SUM(N62:N66)</f>
        <v>4152782.21</v>
      </c>
      <c r="O67" s="96">
        <f>SUM(O62:O66)</f>
        <v>1515520.42</v>
      </c>
      <c r="P67" s="66">
        <f>SUM(P62:P66)</f>
        <v>5668302.6299999999</v>
      </c>
    </row>
    <row r="68" spans="1:16" ht="16.5" thickBot="1" x14ac:dyDescent="0.35">
      <c r="A68" s="32">
        <v>527004</v>
      </c>
      <c r="B68" s="33" t="s">
        <v>57</v>
      </c>
      <c r="C68" s="120">
        <v>574101.56999999995</v>
      </c>
      <c r="D68" s="34"/>
      <c r="E68" s="152">
        <v>650000</v>
      </c>
      <c r="F68" s="152"/>
      <c r="G68" s="165">
        <f t="shared" si="12"/>
        <v>650000</v>
      </c>
      <c r="H68" s="80">
        <v>573813.22</v>
      </c>
      <c r="I68" s="145"/>
      <c r="J68" s="280">
        <f t="shared" si="14"/>
        <v>573813.22</v>
      </c>
      <c r="K68" s="290">
        <v>550000</v>
      </c>
      <c r="L68" s="275">
        <v>104320</v>
      </c>
      <c r="M68" s="275">
        <f>SUM(K68:L68)</f>
        <v>654320</v>
      </c>
      <c r="N68" s="424">
        <v>121725.6</v>
      </c>
      <c r="O68" s="21">
        <v>41907.94</v>
      </c>
      <c r="P68" s="44">
        <f>SUM(N68:O68)</f>
        <v>163633.54</v>
      </c>
    </row>
    <row r="69" spans="1:16" ht="16.5" thickBot="1" x14ac:dyDescent="0.35">
      <c r="A69" s="35">
        <v>527</v>
      </c>
      <c r="B69" s="36"/>
      <c r="C69" s="65">
        <f>SUM(C68)</f>
        <v>574101.56999999995</v>
      </c>
      <c r="D69" s="45">
        <f>SUM(D68)</f>
        <v>0</v>
      </c>
      <c r="E69" s="65">
        <f>SUM(E68)</f>
        <v>650000</v>
      </c>
      <c r="F69" s="65">
        <v>0</v>
      </c>
      <c r="G69" s="163">
        <f t="shared" si="12"/>
        <v>650000</v>
      </c>
      <c r="H69" s="96">
        <f>SUM(H68)</f>
        <v>573813.22</v>
      </c>
      <c r="I69" s="109"/>
      <c r="J69" s="96">
        <f t="shared" si="14"/>
        <v>573813.22</v>
      </c>
      <c r="K69" s="65">
        <f>SUM(K68)</f>
        <v>550000</v>
      </c>
      <c r="L69" s="66">
        <f>SUM(L68)</f>
        <v>104320</v>
      </c>
      <c r="M69" s="66">
        <f>SUM(K69:L69)</f>
        <v>654320</v>
      </c>
      <c r="N69" s="433">
        <f>SUM(N68)</f>
        <v>121725.6</v>
      </c>
      <c r="O69" s="96">
        <f>SUM(O68)</f>
        <v>41907.94</v>
      </c>
      <c r="P69" s="66">
        <f>SUM(N69:O69)</f>
        <v>163633.54</v>
      </c>
    </row>
    <row r="70" spans="1:16" ht="16.5" thickBot="1" x14ac:dyDescent="0.35">
      <c r="A70" s="88">
        <v>538001</v>
      </c>
      <c r="B70" s="89" t="s">
        <v>177</v>
      </c>
      <c r="C70" s="179">
        <v>1000</v>
      </c>
      <c r="D70" s="180"/>
      <c r="E70" s="179">
        <v>5000</v>
      </c>
      <c r="F70" s="179"/>
      <c r="G70" s="181">
        <f>SUM(E70:F70)</f>
        <v>5000</v>
      </c>
      <c r="H70" s="182">
        <v>600</v>
      </c>
      <c r="I70" s="145"/>
      <c r="J70" s="280">
        <f t="shared" si="14"/>
        <v>600</v>
      </c>
      <c r="K70" s="290">
        <v>5000</v>
      </c>
      <c r="L70" s="275"/>
      <c r="M70" s="275">
        <f>SUM(K70:L70)</f>
        <v>5000</v>
      </c>
      <c r="N70" s="424"/>
      <c r="O70" s="21"/>
      <c r="P70" s="44"/>
    </row>
    <row r="71" spans="1:16" ht="16.5" thickBot="1" x14ac:dyDescent="0.35">
      <c r="A71" s="175">
        <v>538</v>
      </c>
      <c r="B71" s="113" t="s">
        <v>177</v>
      </c>
      <c r="C71" s="176">
        <v>1000</v>
      </c>
      <c r="D71" s="177">
        <v>0</v>
      </c>
      <c r="E71" s="176">
        <f>SUM(E70)</f>
        <v>5000</v>
      </c>
      <c r="F71" s="176"/>
      <c r="G71" s="178">
        <f>SUM(E71:F71)</f>
        <v>5000</v>
      </c>
      <c r="H71" s="96">
        <f>SUM(H70)</f>
        <v>600</v>
      </c>
      <c r="I71" s="109"/>
      <c r="J71" s="96">
        <f t="shared" si="14"/>
        <v>600</v>
      </c>
      <c r="K71" s="65">
        <f>SUM(K70)</f>
        <v>5000</v>
      </c>
      <c r="L71" s="66"/>
      <c r="M71" s="66">
        <f>SUM(K71:L71)</f>
        <v>5000</v>
      </c>
      <c r="N71" s="434"/>
      <c r="O71" s="281"/>
      <c r="P71" s="66"/>
    </row>
    <row r="72" spans="1:16" ht="16.5" thickBot="1" x14ac:dyDescent="0.35">
      <c r="A72" s="88">
        <v>542101</v>
      </c>
      <c r="B72" s="89" t="s">
        <v>134</v>
      </c>
      <c r="C72" s="121">
        <v>3740.5</v>
      </c>
      <c r="D72" s="91"/>
      <c r="E72" s="153">
        <v>5000</v>
      </c>
      <c r="F72" s="153"/>
      <c r="G72" s="174">
        <f>SUM(E72:F72)</f>
        <v>5000</v>
      </c>
      <c r="H72" s="80"/>
      <c r="I72" s="145"/>
      <c r="J72" s="280"/>
      <c r="K72" s="290"/>
      <c r="L72" s="275"/>
      <c r="M72" s="275"/>
      <c r="N72" s="424"/>
      <c r="O72" s="21"/>
      <c r="P72" s="44"/>
    </row>
    <row r="73" spans="1:16" ht="16.5" thickBot="1" x14ac:dyDescent="0.35">
      <c r="A73" s="90">
        <v>542</v>
      </c>
      <c r="B73" s="36" t="s">
        <v>135</v>
      </c>
      <c r="C73" s="65">
        <f>SUM(C72)</f>
        <v>3740.5</v>
      </c>
      <c r="D73" s="45">
        <f>SUM(D72)</f>
        <v>0</v>
      </c>
      <c r="E73" s="65">
        <f>SUM(E72)</f>
        <v>5000</v>
      </c>
      <c r="F73" s="65"/>
      <c r="G73" s="163">
        <f>SUM(E73:F73)</f>
        <v>5000</v>
      </c>
      <c r="H73" s="96"/>
      <c r="I73" s="109"/>
      <c r="J73" s="281"/>
      <c r="K73" s="65">
        <v>0</v>
      </c>
      <c r="L73" s="66"/>
      <c r="M73" s="109"/>
      <c r="N73" s="434"/>
      <c r="O73" s="281"/>
      <c r="P73" s="66"/>
    </row>
    <row r="74" spans="1:16" x14ac:dyDescent="0.3">
      <c r="A74" s="38">
        <v>545001</v>
      </c>
      <c r="B74" s="11" t="s">
        <v>162</v>
      </c>
      <c r="C74" s="122">
        <v>25983.7</v>
      </c>
      <c r="D74" s="107">
        <v>8908.32</v>
      </c>
      <c r="E74" s="154">
        <v>50000</v>
      </c>
      <c r="F74" s="154">
        <v>8597</v>
      </c>
      <c r="G74" s="160">
        <f t="shared" si="12"/>
        <v>58597</v>
      </c>
      <c r="H74" s="124">
        <v>47987.88</v>
      </c>
      <c r="I74" s="132">
        <v>15087.47</v>
      </c>
      <c r="J74" s="99">
        <f>SUM(H74:I74)</f>
        <v>63075.35</v>
      </c>
      <c r="K74" s="284">
        <v>50000</v>
      </c>
      <c r="L74" s="271">
        <v>5000</v>
      </c>
      <c r="M74" s="271">
        <f>SUM(K74:L74)</f>
        <v>55000</v>
      </c>
      <c r="N74" s="424">
        <v>11080.6</v>
      </c>
      <c r="O74" s="21">
        <v>3363.78</v>
      </c>
      <c r="P74" s="44">
        <f>SUM(N74:O74)</f>
        <v>14444.380000000001</v>
      </c>
    </row>
    <row r="75" spans="1:16" ht="16.5" thickBot="1" x14ac:dyDescent="0.35">
      <c r="A75" s="32">
        <v>545101</v>
      </c>
      <c r="B75" s="33" t="s">
        <v>161</v>
      </c>
      <c r="C75" s="120">
        <v>5.81</v>
      </c>
      <c r="D75" s="46"/>
      <c r="E75" s="152"/>
      <c r="F75" s="152"/>
      <c r="G75" s="165"/>
      <c r="H75" s="127"/>
      <c r="I75" s="145"/>
      <c r="J75" s="280"/>
      <c r="K75" s="287"/>
      <c r="L75" s="275"/>
      <c r="M75" s="275"/>
      <c r="N75" s="424">
        <v>3247.35</v>
      </c>
      <c r="O75" s="21"/>
      <c r="P75" s="44">
        <f>SUM(N75:O75)</f>
        <v>3247.35</v>
      </c>
    </row>
    <row r="76" spans="1:16" ht="16.5" thickBot="1" x14ac:dyDescent="0.35">
      <c r="A76" s="35">
        <v>545</v>
      </c>
      <c r="B76" s="36" t="s">
        <v>58</v>
      </c>
      <c r="C76" s="65">
        <f>SUM(C74:C75)</f>
        <v>25989.510000000002</v>
      </c>
      <c r="D76" s="37">
        <f>SUM(D74)</f>
        <v>8908.32</v>
      </c>
      <c r="E76" s="65">
        <f>SUM(E74)</f>
        <v>50000</v>
      </c>
      <c r="F76" s="65">
        <f>SUM(F74)</f>
        <v>8597</v>
      </c>
      <c r="G76" s="163">
        <f t="shared" si="12"/>
        <v>58597</v>
      </c>
      <c r="H76" s="96">
        <f>SUM(H74:H75)</f>
        <v>47987.88</v>
      </c>
      <c r="I76" s="66">
        <f>SUM(I74)</f>
        <v>15087.47</v>
      </c>
      <c r="J76" s="96">
        <f>SUM(H76:I76)</f>
        <v>63075.35</v>
      </c>
      <c r="K76" s="65">
        <f>SUM(K74:K75)</f>
        <v>50000</v>
      </c>
      <c r="L76" s="66">
        <f>SUM(L74:L75)</f>
        <v>5000</v>
      </c>
      <c r="M76" s="66">
        <f>SUM(M74:M75)</f>
        <v>55000</v>
      </c>
      <c r="N76" s="433">
        <f>SUM(N74:N75)</f>
        <v>14327.95</v>
      </c>
      <c r="O76" s="96">
        <f>SUM(O74:O75)</f>
        <v>3363.78</v>
      </c>
      <c r="P76" s="66">
        <f>SUM(N76:O76)</f>
        <v>17691.73</v>
      </c>
    </row>
    <row r="77" spans="1:16" x14ac:dyDescent="0.3">
      <c r="A77" s="38">
        <v>546001</v>
      </c>
      <c r="B77" s="11" t="s">
        <v>158</v>
      </c>
      <c r="C77" s="122">
        <v>3000</v>
      </c>
      <c r="D77" s="39"/>
      <c r="E77" s="154">
        <v>5000</v>
      </c>
      <c r="F77" s="154"/>
      <c r="G77" s="160">
        <f>SUM(E77:F77)</f>
        <v>5000</v>
      </c>
      <c r="H77" s="99"/>
      <c r="I77" s="144"/>
      <c r="J77" s="100"/>
      <c r="K77" s="284"/>
      <c r="L77" s="274"/>
      <c r="M77" s="274"/>
      <c r="N77" s="424"/>
      <c r="O77" s="21"/>
      <c r="P77" s="44"/>
    </row>
    <row r="78" spans="1:16" s="95" customFormat="1" ht="16.5" thickBot="1" x14ac:dyDescent="0.35">
      <c r="A78" s="93">
        <v>546102</v>
      </c>
      <c r="B78" s="94" t="s">
        <v>147</v>
      </c>
      <c r="C78" s="123">
        <v>13000</v>
      </c>
      <c r="D78" s="111"/>
      <c r="E78" s="155">
        <v>13000</v>
      </c>
      <c r="F78" s="155"/>
      <c r="G78" s="165">
        <f>SUM(E78:F78)</f>
        <v>13000</v>
      </c>
      <c r="H78" s="129">
        <v>16000</v>
      </c>
      <c r="I78" s="143"/>
      <c r="J78" s="280">
        <f t="shared" ref="J78:J83" si="15">SUM(H78:I78)</f>
        <v>16000</v>
      </c>
      <c r="K78" s="291">
        <v>20000</v>
      </c>
      <c r="L78" s="295"/>
      <c r="M78" s="273">
        <f>SUM(K78:L78)</f>
        <v>20000</v>
      </c>
      <c r="N78" s="424">
        <v>20000</v>
      </c>
      <c r="O78" s="21"/>
      <c r="P78" s="44">
        <f>SUM(N78:O78)</f>
        <v>20000</v>
      </c>
    </row>
    <row r="79" spans="1:16" ht="16.5" thickBot="1" x14ac:dyDescent="0.35">
      <c r="A79" s="35">
        <v>546</v>
      </c>
      <c r="B79" s="36" t="s">
        <v>148</v>
      </c>
      <c r="C79" s="65">
        <f>SUM(C77:C78)</f>
        <v>16000</v>
      </c>
      <c r="D79" s="37">
        <v>0</v>
      </c>
      <c r="E79" s="65">
        <f>SUM(E77:E78)</f>
        <v>18000</v>
      </c>
      <c r="F79" s="65"/>
      <c r="G79" s="163">
        <f>SUM(E79:F79)</f>
        <v>18000</v>
      </c>
      <c r="H79" s="96">
        <f>SUM(H77:H78)</f>
        <v>16000</v>
      </c>
      <c r="I79" s="109"/>
      <c r="J79" s="96">
        <f t="shared" si="15"/>
        <v>16000</v>
      </c>
      <c r="K79" s="65">
        <f>SUM(K77:K78)</f>
        <v>20000</v>
      </c>
      <c r="L79" s="66"/>
      <c r="M79" s="66">
        <f>SUM(M77:M78)</f>
        <v>20000</v>
      </c>
      <c r="N79" s="433">
        <f>SUM(N77:N78)</f>
        <v>20000</v>
      </c>
      <c r="O79" s="281"/>
      <c r="P79" s="66">
        <f>SUM(P77:P78)</f>
        <v>20000</v>
      </c>
    </row>
    <row r="80" spans="1:16" x14ac:dyDescent="0.3">
      <c r="A80" s="499">
        <v>549003</v>
      </c>
      <c r="B80" s="498" t="s">
        <v>59</v>
      </c>
      <c r="C80" s="504">
        <v>2687.39</v>
      </c>
      <c r="D80" s="502">
        <v>364.59</v>
      </c>
      <c r="E80" s="151">
        <v>5000</v>
      </c>
      <c r="F80" s="151"/>
      <c r="G80" s="164">
        <f t="shared" si="12"/>
        <v>5000</v>
      </c>
      <c r="H80" s="130">
        <v>3460.1</v>
      </c>
      <c r="I80" s="144">
        <v>1688.08</v>
      </c>
      <c r="J80" s="280">
        <f t="shared" si="15"/>
        <v>5148.18</v>
      </c>
      <c r="K80" s="292">
        <v>5000</v>
      </c>
      <c r="L80" s="275">
        <v>5000</v>
      </c>
      <c r="M80" s="274">
        <f>SUM(K80:L80)</f>
        <v>10000</v>
      </c>
      <c r="N80" s="424">
        <v>1131.51</v>
      </c>
      <c r="O80" s="21">
        <v>662.93</v>
      </c>
      <c r="P80" s="44">
        <f>SUM(N80:O80)</f>
        <v>1794.44</v>
      </c>
    </row>
    <row r="81" spans="1:16" x14ac:dyDescent="0.3">
      <c r="A81" s="500">
        <v>549004</v>
      </c>
      <c r="B81" s="449" t="s">
        <v>60</v>
      </c>
      <c r="C81" s="505">
        <v>-58.47</v>
      </c>
      <c r="D81" s="450">
        <v>1</v>
      </c>
      <c r="E81" s="149"/>
      <c r="F81" s="149"/>
      <c r="G81" s="166"/>
      <c r="H81" s="125">
        <v>8.68</v>
      </c>
      <c r="I81" s="141">
        <v>1.18</v>
      </c>
      <c r="J81" s="101">
        <f t="shared" si="15"/>
        <v>9.86</v>
      </c>
      <c r="K81" s="285"/>
      <c r="L81" s="272"/>
      <c r="M81" s="272"/>
      <c r="N81" s="424">
        <v>10.82</v>
      </c>
      <c r="O81" s="21">
        <v>0.5</v>
      </c>
      <c r="P81" s="44">
        <f>SUM(N81:O81)</f>
        <v>11.32</v>
      </c>
    </row>
    <row r="82" spans="1:16" x14ac:dyDescent="0.3">
      <c r="A82" s="500">
        <v>549005</v>
      </c>
      <c r="B82" s="449" t="s">
        <v>61</v>
      </c>
      <c r="C82" s="505">
        <v>612000</v>
      </c>
      <c r="D82" s="450"/>
      <c r="E82" s="149">
        <v>650000</v>
      </c>
      <c r="F82" s="149"/>
      <c r="G82" s="161">
        <f t="shared" ref="G82:G91" si="16">SUM(E82:F82)</f>
        <v>650000</v>
      </c>
      <c r="H82" s="125">
        <v>380500</v>
      </c>
      <c r="I82" s="141"/>
      <c r="J82" s="101">
        <f t="shared" si="15"/>
        <v>380500</v>
      </c>
      <c r="K82" s="285">
        <v>600000</v>
      </c>
      <c r="L82" s="272"/>
      <c r="M82" s="272">
        <f>SUM(K82:L82)</f>
        <v>600000</v>
      </c>
      <c r="N82" s="424"/>
      <c r="O82" s="21"/>
      <c r="P82" s="44"/>
    </row>
    <row r="83" spans="1:16" x14ac:dyDescent="0.3">
      <c r="A83" s="500">
        <v>549006</v>
      </c>
      <c r="B83" s="449" t="s">
        <v>62</v>
      </c>
      <c r="C83" s="505">
        <v>3314888.83</v>
      </c>
      <c r="D83" s="450">
        <v>164307</v>
      </c>
      <c r="E83" s="149">
        <v>3300000</v>
      </c>
      <c r="F83" s="149"/>
      <c r="G83" s="161">
        <f t="shared" si="16"/>
        <v>3300000</v>
      </c>
      <c r="H83" s="125">
        <v>2522590.77</v>
      </c>
      <c r="I83" s="141">
        <v>165769</v>
      </c>
      <c r="J83" s="101">
        <f t="shared" si="15"/>
        <v>2688359.77</v>
      </c>
      <c r="K83" s="285">
        <v>3000000</v>
      </c>
      <c r="L83" s="272"/>
      <c r="M83" s="272">
        <f>SUM(K83:L83)</f>
        <v>3000000</v>
      </c>
      <c r="N83" s="424">
        <v>1063801.75</v>
      </c>
      <c r="O83" s="21"/>
      <c r="P83" s="44">
        <f>SUM(N83:O83)</f>
        <v>1063801.75</v>
      </c>
    </row>
    <row r="84" spans="1:16" x14ac:dyDescent="0.3">
      <c r="A84" s="500">
        <v>549007</v>
      </c>
      <c r="B84" s="449" t="s">
        <v>159</v>
      </c>
      <c r="C84" s="505">
        <v>1396500</v>
      </c>
      <c r="D84" s="450"/>
      <c r="E84" s="149">
        <v>1600000</v>
      </c>
      <c r="F84" s="149"/>
      <c r="G84" s="161">
        <f t="shared" si="16"/>
        <v>1600000</v>
      </c>
      <c r="H84" s="125"/>
      <c r="I84" s="141"/>
      <c r="J84" s="101"/>
      <c r="K84" s="285">
        <v>1500000</v>
      </c>
      <c r="L84" s="272"/>
      <c r="M84" s="272">
        <f>SUM(K84:L84)</f>
        <v>1500000</v>
      </c>
      <c r="N84" s="424"/>
      <c r="O84" s="21"/>
      <c r="P84" s="44"/>
    </row>
    <row r="85" spans="1:16" x14ac:dyDescent="0.3">
      <c r="A85" s="500">
        <v>549016</v>
      </c>
      <c r="B85" s="449" t="s">
        <v>178</v>
      </c>
      <c r="C85" s="505">
        <v>1500</v>
      </c>
      <c r="D85" s="450"/>
      <c r="E85" s="149"/>
      <c r="F85" s="149"/>
      <c r="G85" s="161"/>
      <c r="H85" s="125"/>
      <c r="I85" s="141"/>
      <c r="J85" s="101"/>
      <c r="K85" s="285"/>
      <c r="L85" s="272"/>
      <c r="M85" s="272"/>
      <c r="N85" s="424"/>
      <c r="O85" s="21"/>
      <c r="P85" s="44"/>
    </row>
    <row r="86" spans="1:16" x14ac:dyDescent="0.3">
      <c r="A86" s="500">
        <v>549020</v>
      </c>
      <c r="B86" s="449" t="s">
        <v>63</v>
      </c>
      <c r="C86" s="505">
        <v>677000</v>
      </c>
      <c r="D86" s="450"/>
      <c r="E86" s="149">
        <v>850000</v>
      </c>
      <c r="F86" s="149"/>
      <c r="G86" s="161">
        <f t="shared" si="16"/>
        <v>850000</v>
      </c>
      <c r="H86" s="125">
        <v>704000</v>
      </c>
      <c r="I86" s="141"/>
      <c r="J86" s="101">
        <f t="shared" ref="J86:J101" si="17">SUM(H86:I86)</f>
        <v>704000</v>
      </c>
      <c r="K86" s="285">
        <v>850000</v>
      </c>
      <c r="L86" s="272"/>
      <c r="M86" s="272">
        <f t="shared" ref="M86:M91" si="18">SUM(K86:L86)</f>
        <v>850000</v>
      </c>
      <c r="N86" s="424">
        <v>268000</v>
      </c>
      <c r="O86" s="21"/>
      <c r="P86" s="44">
        <f>SUM(N86:O86)</f>
        <v>268000</v>
      </c>
    </row>
    <row r="87" spans="1:16" x14ac:dyDescent="0.3">
      <c r="A87" s="500">
        <v>549021</v>
      </c>
      <c r="B87" s="449" t="s">
        <v>64</v>
      </c>
      <c r="C87" s="505">
        <v>36000</v>
      </c>
      <c r="D87" s="450"/>
      <c r="E87" s="149">
        <v>50000</v>
      </c>
      <c r="F87" s="149"/>
      <c r="G87" s="161">
        <f t="shared" si="16"/>
        <v>50000</v>
      </c>
      <c r="H87" s="125">
        <v>24000</v>
      </c>
      <c r="I87" s="141"/>
      <c r="J87" s="101">
        <f t="shared" si="17"/>
        <v>24000</v>
      </c>
      <c r="K87" s="285">
        <v>50000</v>
      </c>
      <c r="L87" s="272"/>
      <c r="M87" s="272">
        <f t="shared" si="18"/>
        <v>50000</v>
      </c>
      <c r="N87" s="424">
        <v>8000</v>
      </c>
      <c r="O87" s="21"/>
      <c r="P87" s="44">
        <f>SUM(N87:O87)</f>
        <v>8000</v>
      </c>
    </row>
    <row r="88" spans="1:16" x14ac:dyDescent="0.3">
      <c r="A88" s="500">
        <v>549024</v>
      </c>
      <c r="B88" s="449" t="s">
        <v>136</v>
      </c>
      <c r="C88" s="505">
        <v>97624</v>
      </c>
      <c r="D88" s="450">
        <v>746</v>
      </c>
      <c r="E88" s="149">
        <v>100000</v>
      </c>
      <c r="F88" s="149"/>
      <c r="G88" s="161">
        <f t="shared" si="16"/>
        <v>100000</v>
      </c>
      <c r="H88" s="125">
        <v>121833</v>
      </c>
      <c r="I88" s="141">
        <v>12129</v>
      </c>
      <c r="J88" s="101">
        <f t="shared" si="17"/>
        <v>133962</v>
      </c>
      <c r="K88" s="285">
        <v>150000</v>
      </c>
      <c r="L88" s="272"/>
      <c r="M88" s="272">
        <f t="shared" si="18"/>
        <v>150000</v>
      </c>
      <c r="N88" s="424"/>
      <c r="O88" s="21"/>
      <c r="P88" s="44"/>
    </row>
    <row r="89" spans="1:16" x14ac:dyDescent="0.3">
      <c r="A89" s="500">
        <v>549033</v>
      </c>
      <c r="B89" s="449" t="s">
        <v>137</v>
      </c>
      <c r="C89" s="505">
        <v>6798.76</v>
      </c>
      <c r="D89" s="450"/>
      <c r="E89" s="149">
        <v>10000</v>
      </c>
      <c r="F89" s="149"/>
      <c r="G89" s="161">
        <f t="shared" si="16"/>
        <v>10000</v>
      </c>
      <c r="H89" s="125">
        <v>6776.13</v>
      </c>
      <c r="I89" s="141"/>
      <c r="J89" s="101">
        <f t="shared" si="17"/>
        <v>6776.13</v>
      </c>
      <c r="K89" s="285">
        <v>10000</v>
      </c>
      <c r="L89" s="272"/>
      <c r="M89" s="272">
        <f t="shared" si="18"/>
        <v>10000</v>
      </c>
      <c r="N89" s="424">
        <v>6840</v>
      </c>
      <c r="O89" s="21"/>
      <c r="P89" s="44">
        <f>SUM(N89:O89)</f>
        <v>6840</v>
      </c>
    </row>
    <row r="90" spans="1:16" x14ac:dyDescent="0.3">
      <c r="A90" s="500">
        <v>549048</v>
      </c>
      <c r="B90" s="449" t="s">
        <v>65</v>
      </c>
      <c r="C90" s="505">
        <v>70142.27</v>
      </c>
      <c r="D90" s="450"/>
      <c r="E90" s="149">
        <v>50000</v>
      </c>
      <c r="F90" s="149"/>
      <c r="G90" s="161">
        <f t="shared" si="16"/>
        <v>50000</v>
      </c>
      <c r="H90" s="125">
        <v>55896.97</v>
      </c>
      <c r="I90" s="141"/>
      <c r="J90" s="101">
        <f t="shared" si="17"/>
        <v>55896.97</v>
      </c>
      <c r="K90" s="285">
        <v>100000</v>
      </c>
      <c r="L90" s="272"/>
      <c r="M90" s="272">
        <f t="shared" si="18"/>
        <v>100000</v>
      </c>
      <c r="N90" s="424">
        <v>25353.360000000001</v>
      </c>
      <c r="O90" s="21"/>
      <c r="P90" s="44"/>
    </row>
    <row r="91" spans="1:16" x14ac:dyDescent="0.3">
      <c r="A91" s="500">
        <v>549090</v>
      </c>
      <c r="B91" s="449" t="s">
        <v>179</v>
      </c>
      <c r="C91" s="505">
        <v>3835.62</v>
      </c>
      <c r="D91" s="450"/>
      <c r="E91" s="149">
        <v>5100</v>
      </c>
      <c r="F91" s="149"/>
      <c r="G91" s="161">
        <f t="shared" si="16"/>
        <v>5100</v>
      </c>
      <c r="H91" s="125">
        <v>5440.54</v>
      </c>
      <c r="I91" s="141"/>
      <c r="J91" s="101">
        <f t="shared" si="17"/>
        <v>5440.54</v>
      </c>
      <c r="K91" s="285">
        <v>10000</v>
      </c>
      <c r="L91" s="272"/>
      <c r="M91" s="272">
        <f t="shared" si="18"/>
        <v>10000</v>
      </c>
      <c r="N91" s="424">
        <v>4276.84</v>
      </c>
      <c r="O91" s="21"/>
      <c r="P91" s="44">
        <f>SUM(N91:O91)</f>
        <v>4276.84</v>
      </c>
    </row>
    <row r="92" spans="1:16" x14ac:dyDescent="0.3">
      <c r="A92" s="500">
        <v>549091</v>
      </c>
      <c r="B92" s="449" t="s">
        <v>66</v>
      </c>
      <c r="C92" s="505">
        <v>5150000</v>
      </c>
      <c r="D92" s="450"/>
      <c r="E92" s="149"/>
      <c r="F92" s="149"/>
      <c r="G92" s="166"/>
      <c r="H92" s="125">
        <v>8180000</v>
      </c>
      <c r="I92" s="141"/>
      <c r="J92" s="101">
        <f t="shared" si="17"/>
        <v>8180000</v>
      </c>
      <c r="K92" s="285"/>
      <c r="L92" s="272"/>
      <c r="M92" s="272"/>
      <c r="N92" s="424"/>
      <c r="O92" s="21"/>
      <c r="P92" s="44"/>
    </row>
    <row r="93" spans="1:16" x14ac:dyDescent="0.3">
      <c r="A93" s="500">
        <v>549093</v>
      </c>
      <c r="B93" s="449" t="s">
        <v>67</v>
      </c>
      <c r="C93" s="505">
        <v>4427</v>
      </c>
      <c r="D93" s="450">
        <v>8448.65</v>
      </c>
      <c r="E93" s="149">
        <v>10000</v>
      </c>
      <c r="F93" s="149">
        <v>20000</v>
      </c>
      <c r="G93" s="161">
        <f>SUM(E93:F93)</f>
        <v>30000</v>
      </c>
      <c r="H93" s="125">
        <v>4397.58</v>
      </c>
      <c r="I93" s="141">
        <v>12864.4</v>
      </c>
      <c r="J93" s="101">
        <f t="shared" si="17"/>
        <v>17261.98</v>
      </c>
      <c r="K93" s="285">
        <v>10000</v>
      </c>
      <c r="L93" s="272">
        <v>15000</v>
      </c>
      <c r="M93" s="272">
        <f>SUM(K93:L93)</f>
        <v>25000</v>
      </c>
      <c r="N93" s="424">
        <v>529</v>
      </c>
      <c r="O93" s="21">
        <v>8913.4500000000007</v>
      </c>
      <c r="P93" s="44">
        <f t="shared" ref="P93:P100" si="19">SUM(N93:O93)</f>
        <v>9442.4500000000007</v>
      </c>
    </row>
    <row r="94" spans="1:16" x14ac:dyDescent="0.3">
      <c r="A94" s="500">
        <v>549097</v>
      </c>
      <c r="B94" s="449" t="s">
        <v>68</v>
      </c>
      <c r="C94" s="505">
        <v>102780.1</v>
      </c>
      <c r="D94" s="450"/>
      <c r="E94" s="149">
        <v>100000</v>
      </c>
      <c r="F94" s="149"/>
      <c r="G94" s="161">
        <f t="shared" ref="G94:G101" si="20">SUM(E94:F94)</f>
        <v>100000</v>
      </c>
      <c r="H94" s="125">
        <v>28108.3</v>
      </c>
      <c r="I94" s="141"/>
      <c r="J94" s="101">
        <f t="shared" si="17"/>
        <v>28108.3</v>
      </c>
      <c r="K94" s="285">
        <v>65000</v>
      </c>
      <c r="L94" s="272"/>
      <c r="M94" s="272">
        <f>SUM(K94:L94)</f>
        <v>65000</v>
      </c>
      <c r="N94" s="424">
        <v>40813.300000000003</v>
      </c>
      <c r="O94" s="21"/>
      <c r="P94" s="44">
        <f t="shared" si="19"/>
        <v>40813.300000000003</v>
      </c>
    </row>
    <row r="95" spans="1:16" x14ac:dyDescent="0.3">
      <c r="A95" s="500">
        <v>549099</v>
      </c>
      <c r="B95" s="449" t="s">
        <v>10</v>
      </c>
      <c r="C95" s="505"/>
      <c r="D95" s="450"/>
      <c r="E95" s="149"/>
      <c r="F95" s="149"/>
      <c r="G95" s="161"/>
      <c r="H95" s="125">
        <v>4000</v>
      </c>
      <c r="I95" s="141"/>
      <c r="J95" s="101">
        <f t="shared" si="17"/>
        <v>4000</v>
      </c>
      <c r="K95" s="285"/>
      <c r="L95" s="272"/>
      <c r="M95" s="272"/>
      <c r="N95" s="424">
        <v>150.28</v>
      </c>
      <c r="O95" s="21"/>
      <c r="P95" s="44">
        <f t="shared" si="19"/>
        <v>150.28</v>
      </c>
    </row>
    <row r="96" spans="1:16" ht="16.5" thickBot="1" x14ac:dyDescent="0.35">
      <c r="A96" s="501">
        <v>549199</v>
      </c>
      <c r="B96" s="278" t="s">
        <v>69</v>
      </c>
      <c r="C96" s="506"/>
      <c r="D96" s="279"/>
      <c r="E96" s="152"/>
      <c r="F96" s="152"/>
      <c r="G96" s="165"/>
      <c r="H96" s="128"/>
      <c r="I96" s="145"/>
      <c r="J96" s="280"/>
      <c r="K96" s="288"/>
      <c r="L96" s="275"/>
      <c r="M96" s="275"/>
      <c r="N96" s="424">
        <v>1263.78</v>
      </c>
      <c r="O96" s="21"/>
      <c r="P96" s="44">
        <f t="shared" si="19"/>
        <v>1263.78</v>
      </c>
    </row>
    <row r="97" spans="1:16" ht="16.5" thickBot="1" x14ac:dyDescent="0.35">
      <c r="A97" s="508">
        <v>549</v>
      </c>
      <c r="B97" s="507" t="s">
        <v>10</v>
      </c>
      <c r="C97" s="66">
        <f>SUM(C80:C94)</f>
        <v>11476125.499999998</v>
      </c>
      <c r="D97" s="503">
        <f>SUM(D80:D94)</f>
        <v>173867.24</v>
      </c>
      <c r="E97" s="65">
        <f>SUM(E80:E94)</f>
        <v>6730100</v>
      </c>
      <c r="F97" s="65">
        <f>SUM(F80:F94)</f>
        <v>20000</v>
      </c>
      <c r="G97" s="163">
        <f t="shared" si="20"/>
        <v>6750100</v>
      </c>
      <c r="H97" s="96">
        <f>SUM(H80:H95)</f>
        <v>12041012.07</v>
      </c>
      <c r="I97" s="66">
        <f>SUM(I80:I94)</f>
        <v>192451.66</v>
      </c>
      <c r="J97" s="96">
        <f t="shared" si="17"/>
        <v>12233463.73</v>
      </c>
      <c r="K97" s="65">
        <f>SUM(K80:K95)</f>
        <v>6350000</v>
      </c>
      <c r="L97" s="66">
        <f>SUM(L80:L95)</f>
        <v>20000</v>
      </c>
      <c r="M97" s="66">
        <f>SUM(M80:M95)</f>
        <v>6370000</v>
      </c>
      <c r="N97" s="433">
        <f>SUM(N80:N96)</f>
        <v>1420170.6400000004</v>
      </c>
      <c r="O97" s="96">
        <f>SUM(O80:O95)</f>
        <v>9576.880000000001</v>
      </c>
      <c r="P97" s="66">
        <f t="shared" si="19"/>
        <v>1429747.5200000003</v>
      </c>
    </row>
    <row r="98" spans="1:16" x14ac:dyDescent="0.3">
      <c r="A98" s="27">
        <v>551003</v>
      </c>
      <c r="B98" s="4" t="s">
        <v>140</v>
      </c>
      <c r="C98" s="119">
        <v>115797.02</v>
      </c>
      <c r="D98" s="28"/>
      <c r="E98" s="151">
        <v>130000</v>
      </c>
      <c r="F98" s="151"/>
      <c r="G98" s="164">
        <f t="shared" si="20"/>
        <v>130000</v>
      </c>
      <c r="H98" s="131">
        <v>116600.97</v>
      </c>
      <c r="I98" s="144"/>
      <c r="J98" s="100">
        <f t="shared" si="17"/>
        <v>116600.97</v>
      </c>
      <c r="K98" s="284">
        <v>150000</v>
      </c>
      <c r="L98" s="274"/>
      <c r="M98" s="274">
        <f>SUM(K98:L98)</f>
        <v>150000</v>
      </c>
      <c r="N98" s="424">
        <v>39401.67</v>
      </c>
      <c r="O98" s="21"/>
      <c r="P98" s="44">
        <f t="shared" si="19"/>
        <v>39401.67</v>
      </c>
    </row>
    <row r="99" spans="1:16" x14ac:dyDescent="0.3">
      <c r="A99" s="32">
        <v>551101</v>
      </c>
      <c r="B99" s="33" t="s">
        <v>138</v>
      </c>
      <c r="C99" s="120">
        <v>2240485.65</v>
      </c>
      <c r="D99" s="34"/>
      <c r="E99" s="152">
        <v>2350000</v>
      </c>
      <c r="F99" s="152"/>
      <c r="G99" s="165">
        <f t="shared" si="20"/>
        <v>2350000</v>
      </c>
      <c r="H99" s="108">
        <v>3092204.88</v>
      </c>
      <c r="I99" s="141"/>
      <c r="J99" s="101">
        <f t="shared" si="17"/>
        <v>3092204.88</v>
      </c>
      <c r="K99" s="285">
        <v>3500000</v>
      </c>
      <c r="L99" s="272"/>
      <c r="M99" s="272">
        <f>SUM(K99:L99)</f>
        <v>3500000</v>
      </c>
      <c r="N99" s="424">
        <v>1385157.9</v>
      </c>
      <c r="O99" s="21"/>
      <c r="P99" s="44">
        <f t="shared" si="19"/>
        <v>1385157.9</v>
      </c>
    </row>
    <row r="100" spans="1:16" ht="16.5" thickBot="1" x14ac:dyDescent="0.35">
      <c r="A100" s="40">
        <v>551102</v>
      </c>
      <c r="B100" s="41" t="s">
        <v>70</v>
      </c>
      <c r="C100" s="118">
        <v>4005026.3</v>
      </c>
      <c r="D100" s="42"/>
      <c r="E100" s="150">
        <v>4200000</v>
      </c>
      <c r="F100" s="150"/>
      <c r="G100" s="162">
        <f t="shared" si="20"/>
        <v>4200000</v>
      </c>
      <c r="H100" s="127">
        <v>4314681.6399999997</v>
      </c>
      <c r="I100" s="143"/>
      <c r="J100" s="280">
        <f t="shared" si="17"/>
        <v>4314681.6399999997</v>
      </c>
      <c r="K100" s="287">
        <v>4500000</v>
      </c>
      <c r="L100" s="275"/>
      <c r="M100" s="273">
        <f>SUM(K100:L100)</f>
        <v>4500000</v>
      </c>
      <c r="N100" s="424">
        <v>1619652</v>
      </c>
      <c r="O100" s="21"/>
      <c r="P100" s="44">
        <f t="shared" si="19"/>
        <v>1619652</v>
      </c>
    </row>
    <row r="101" spans="1:16" ht="16.5" thickBot="1" x14ac:dyDescent="0.35">
      <c r="A101" s="35">
        <v>551</v>
      </c>
      <c r="B101" s="36" t="s">
        <v>71</v>
      </c>
      <c r="C101" s="65">
        <f>SUM(C98:C100)</f>
        <v>6361308.9699999997</v>
      </c>
      <c r="D101" s="37">
        <f>SUM(D98:D100)</f>
        <v>0</v>
      </c>
      <c r="E101" s="65">
        <f>SUM(E98:E100)</f>
        <v>6680000</v>
      </c>
      <c r="F101" s="65">
        <v>0</v>
      </c>
      <c r="G101" s="163">
        <f t="shared" si="20"/>
        <v>6680000</v>
      </c>
      <c r="H101" s="96">
        <f>SUM(H98:H100)</f>
        <v>7523487.4900000002</v>
      </c>
      <c r="I101" s="66">
        <v>0</v>
      </c>
      <c r="J101" s="96">
        <f t="shared" si="17"/>
        <v>7523487.4900000002</v>
      </c>
      <c r="K101" s="65">
        <f>SUM(K98:K100)</f>
        <v>8150000</v>
      </c>
      <c r="L101" s="66"/>
      <c r="M101" s="66">
        <f>SUM(M98:M100)</f>
        <v>8150000</v>
      </c>
      <c r="N101" s="433">
        <f>SUM(N98:N100)</f>
        <v>3044211.57</v>
      </c>
      <c r="O101" s="281"/>
      <c r="P101" s="66">
        <f>SUM(P98:P100)</f>
        <v>3044211.57</v>
      </c>
    </row>
    <row r="102" spans="1:16" ht="16.5" thickBot="1" x14ac:dyDescent="0.35">
      <c r="A102" s="88">
        <v>555101</v>
      </c>
      <c r="B102" s="89" t="s">
        <v>139</v>
      </c>
      <c r="C102" s="121"/>
      <c r="D102" s="112"/>
      <c r="E102" s="153">
        <v>0</v>
      </c>
      <c r="F102" s="153">
        <v>0</v>
      </c>
      <c r="G102" s="167"/>
      <c r="H102" s="80">
        <v>143990</v>
      </c>
      <c r="I102" s="145"/>
      <c r="J102" s="280"/>
      <c r="K102" s="290"/>
      <c r="L102" s="275"/>
      <c r="M102" s="275"/>
      <c r="N102" s="424"/>
      <c r="O102" s="21"/>
      <c r="P102" s="44"/>
    </row>
    <row r="103" spans="1:16" ht="16.5" thickBot="1" x14ac:dyDescent="0.35">
      <c r="A103" s="35">
        <v>555</v>
      </c>
      <c r="B103" s="36" t="s">
        <v>139</v>
      </c>
      <c r="C103" s="65"/>
      <c r="D103" s="37">
        <f>SUM(D102)</f>
        <v>0</v>
      </c>
      <c r="E103" s="65">
        <v>0</v>
      </c>
      <c r="F103" s="65">
        <v>0</v>
      </c>
      <c r="G103" s="163">
        <f>SUM(E103:F103)</f>
        <v>0</v>
      </c>
      <c r="H103" s="96">
        <v>143990</v>
      </c>
      <c r="I103" s="66">
        <v>0</v>
      </c>
      <c r="J103" s="96">
        <f>SUM(H103:I103)</f>
        <v>143990</v>
      </c>
      <c r="K103" s="65"/>
      <c r="L103" s="66"/>
      <c r="M103" s="66"/>
      <c r="N103" s="434"/>
      <c r="O103" s="281"/>
      <c r="P103" s="66"/>
    </row>
    <row r="104" spans="1:16" x14ac:dyDescent="0.3">
      <c r="A104" s="38">
        <v>563001</v>
      </c>
      <c r="B104" s="11" t="s">
        <v>72</v>
      </c>
      <c r="C104" s="122">
        <v>-143641.49</v>
      </c>
      <c r="D104" s="39"/>
      <c r="E104" s="154"/>
      <c r="F104" s="154"/>
      <c r="G104" s="168"/>
      <c r="H104" s="194">
        <v>-206654.85</v>
      </c>
      <c r="I104" s="132"/>
      <c r="J104" s="99">
        <f>SUM(H104:I104)</f>
        <v>-206654.85</v>
      </c>
      <c r="K104" s="284"/>
      <c r="L104" s="274"/>
      <c r="M104" s="274"/>
      <c r="N104" s="424">
        <v>-37826.199999999997</v>
      </c>
      <c r="O104" s="21"/>
      <c r="P104" s="44">
        <f>SUM(N104:O104)</f>
        <v>-37826.199999999997</v>
      </c>
    </row>
    <row r="105" spans="1:16" ht="16.5" thickBot="1" x14ac:dyDescent="0.35">
      <c r="A105" s="32">
        <v>563005</v>
      </c>
      <c r="B105" s="33" t="s">
        <v>111</v>
      </c>
      <c r="C105" s="120">
        <v>74291.97</v>
      </c>
      <c r="D105" s="34"/>
      <c r="E105" s="152"/>
      <c r="F105" s="152"/>
      <c r="G105" s="165">
        <f>SUM(E105:F105)</f>
        <v>0</v>
      </c>
      <c r="H105" s="127">
        <v>74090.399999999994</v>
      </c>
      <c r="I105" s="145"/>
      <c r="J105" s="280">
        <f>SUM(H105:I105)</f>
        <v>74090.399999999994</v>
      </c>
      <c r="K105" s="287"/>
      <c r="L105" s="275"/>
      <c r="M105" s="273"/>
      <c r="N105" s="424">
        <v>22502.84</v>
      </c>
      <c r="O105" s="21"/>
      <c r="P105" s="44">
        <f>SUM(N105:O105)</f>
        <v>22502.84</v>
      </c>
    </row>
    <row r="106" spans="1:16" ht="16.5" thickBot="1" x14ac:dyDescent="0.35">
      <c r="A106" s="35">
        <v>563</v>
      </c>
      <c r="B106" s="36" t="s">
        <v>72</v>
      </c>
      <c r="C106" s="65">
        <f>SUM(C104:C105)</f>
        <v>-69349.51999999999</v>
      </c>
      <c r="D106" s="37">
        <f>SUM(D104:D105)</f>
        <v>0</v>
      </c>
      <c r="E106" s="65">
        <f>SUM(E104:E105)</f>
        <v>0</v>
      </c>
      <c r="F106" s="65">
        <v>0</v>
      </c>
      <c r="G106" s="163">
        <f>SUM(E106:F106)</f>
        <v>0</v>
      </c>
      <c r="H106" s="96">
        <f>SUM(H104:H105)</f>
        <v>-132564.45000000001</v>
      </c>
      <c r="I106" s="66">
        <v>0</v>
      </c>
      <c r="J106" s="96">
        <f>SUM(H106:I106)</f>
        <v>-132564.45000000001</v>
      </c>
      <c r="K106" s="65"/>
      <c r="L106" s="66"/>
      <c r="M106" s="66"/>
      <c r="N106" s="433">
        <f>SUM(N104:N105)</f>
        <v>-15323.359999999997</v>
      </c>
      <c r="O106" s="281"/>
      <c r="P106" s="66">
        <f>SUM(P104:P105)</f>
        <v>-15323.359999999997</v>
      </c>
    </row>
    <row r="107" spans="1:16" ht="16.5" thickBot="1" x14ac:dyDescent="0.35">
      <c r="A107" s="68"/>
      <c r="B107" s="69" t="s">
        <v>11</v>
      </c>
      <c r="C107" s="300">
        <f>C14+C19+C25+C26+C54+C61+C67+D108+C69+C71+C73+C76+C79+C97+C101+C103+C106</f>
        <v>80679265.549999997</v>
      </c>
      <c r="D107" s="300">
        <f>D14+D19+D25+D26+D54+D61+D67+D69+D71+D73+D76+D79+D97+D101+D103+D106</f>
        <v>19783769.999999996</v>
      </c>
      <c r="E107" s="70">
        <f>E14+E19+E25+E26+E54+E61+E67+E69+E71+E73+E76+E79+E97+E101+E103+E106</f>
        <v>79531000</v>
      </c>
      <c r="F107" s="70">
        <f>F14+F19+F25+F26+F54+F61+F67+F69+F76+F97+F101+F106</f>
        <v>18702099</v>
      </c>
      <c r="G107" s="301">
        <f>SUM(E107:F107)</f>
        <v>98233099</v>
      </c>
      <c r="H107" s="302">
        <f>H14+H19+H25+H26+H54+H61+H67+H69+H71+H73+H76+H79+H97+H101+H103+H106</f>
        <v>79645361.469999984</v>
      </c>
      <c r="I107" s="110">
        <f>I14+I19+I25+I26+I54+I61+I67+I69+I71+I73+I76+I79+I97+I101+I103+I106</f>
        <v>21287953.999999996</v>
      </c>
      <c r="J107" s="302">
        <f>SUM(H107:I107)</f>
        <v>100933315.46999998</v>
      </c>
      <c r="K107" s="70">
        <f t="shared" ref="K107:P107" si="21">K14+K19+K25+K26+K54+K61+K67+K69+K71+K73+K76+K79+K97+K101+K103+K106</f>
        <v>92934410</v>
      </c>
      <c r="L107" s="110">
        <f t="shared" si="21"/>
        <v>16391025</v>
      </c>
      <c r="M107" s="110">
        <f t="shared" si="21"/>
        <v>109325435</v>
      </c>
      <c r="N107" s="437">
        <f t="shared" si="21"/>
        <v>24229333.960000001</v>
      </c>
      <c r="O107" s="302">
        <f t="shared" si="21"/>
        <v>6622858.830000001</v>
      </c>
      <c r="P107" s="110">
        <f t="shared" si="21"/>
        <v>30921045.109999996</v>
      </c>
    </row>
    <row r="108" spans="1:16" ht="16.5" thickBot="1" x14ac:dyDescent="0.35">
      <c r="A108" s="2"/>
      <c r="B108" s="79"/>
      <c r="C108" s="296"/>
      <c r="D108" s="297"/>
      <c r="E108" s="127"/>
      <c r="F108" s="127"/>
      <c r="G108" s="298"/>
      <c r="H108" s="127"/>
      <c r="I108" s="44"/>
      <c r="J108" s="128"/>
      <c r="K108" s="299"/>
      <c r="L108" s="44"/>
      <c r="M108" s="44"/>
      <c r="N108" s="21"/>
      <c r="O108" s="21"/>
      <c r="P108" s="21"/>
    </row>
    <row r="109" spans="1:16" x14ac:dyDescent="0.3">
      <c r="A109" s="50">
        <v>601001</v>
      </c>
      <c r="B109" s="78" t="s">
        <v>73</v>
      </c>
      <c r="C109" s="135">
        <v>941.84</v>
      </c>
      <c r="D109" s="102"/>
      <c r="E109" s="151">
        <v>5000</v>
      </c>
      <c r="F109" s="151"/>
      <c r="G109" s="164">
        <f>SUM(E109:F109)</f>
        <v>5000</v>
      </c>
      <c r="H109" s="131">
        <v>95.17</v>
      </c>
      <c r="I109" s="132"/>
      <c r="J109" s="99">
        <f>SUM(H109:I109)</f>
        <v>95.17</v>
      </c>
      <c r="K109" s="284"/>
      <c r="L109" s="271"/>
      <c r="M109" s="284"/>
      <c r="N109" s="430">
        <v>95.17</v>
      </c>
      <c r="O109" s="425"/>
      <c r="P109" s="319">
        <f>SUM(N109:O109)</f>
        <v>95.17</v>
      </c>
    </row>
    <row r="110" spans="1:16" x14ac:dyDescent="0.3">
      <c r="A110" s="54">
        <v>601003</v>
      </c>
      <c r="B110" s="77" t="s">
        <v>112</v>
      </c>
      <c r="C110" s="136"/>
      <c r="D110" s="43"/>
      <c r="E110" s="149"/>
      <c r="F110" s="149"/>
      <c r="G110" s="166"/>
      <c r="H110" s="125"/>
      <c r="I110" s="141"/>
      <c r="J110" s="101"/>
      <c r="K110" s="285"/>
      <c r="L110" s="272"/>
      <c r="M110" s="285"/>
      <c r="N110" s="431"/>
      <c r="O110" s="115"/>
      <c r="P110" s="44"/>
    </row>
    <row r="111" spans="1:16" x14ac:dyDescent="0.3">
      <c r="A111" s="50">
        <v>601004</v>
      </c>
      <c r="B111" s="78" t="s">
        <v>114</v>
      </c>
      <c r="C111" s="135">
        <v>4704.54</v>
      </c>
      <c r="D111" s="105"/>
      <c r="E111" s="151">
        <v>10000</v>
      </c>
      <c r="F111" s="151"/>
      <c r="G111" s="164">
        <f>SUM(E111:F111)</f>
        <v>10000</v>
      </c>
      <c r="H111" s="108">
        <v>10515.21</v>
      </c>
      <c r="I111" s="144"/>
      <c r="J111" s="100">
        <f t="shared" ref="J111:J122" si="22">SUM(H111:I111)</f>
        <v>10515.21</v>
      </c>
      <c r="K111" s="285"/>
      <c r="L111" s="274"/>
      <c r="M111" s="286"/>
      <c r="N111" s="431"/>
      <c r="O111" s="115"/>
      <c r="P111" s="44"/>
    </row>
    <row r="112" spans="1:16" x14ac:dyDescent="0.3">
      <c r="A112" s="50">
        <v>601005</v>
      </c>
      <c r="B112" s="78" t="s">
        <v>113</v>
      </c>
      <c r="C112" s="135">
        <v>62190.2</v>
      </c>
      <c r="D112" s="105"/>
      <c r="E112" s="151">
        <v>50100</v>
      </c>
      <c r="F112" s="151"/>
      <c r="G112" s="164">
        <f>SUM(E112:F112)</f>
        <v>50100</v>
      </c>
      <c r="H112" s="126">
        <v>70880.460000000006</v>
      </c>
      <c r="I112" s="141"/>
      <c r="J112" s="100">
        <f t="shared" si="22"/>
        <v>70880.460000000006</v>
      </c>
      <c r="K112" s="286">
        <v>60000</v>
      </c>
      <c r="L112" s="274"/>
      <c r="M112" s="285">
        <f>SUM(K112:L112)</f>
        <v>60000</v>
      </c>
      <c r="N112" s="431">
        <v>12734.4</v>
      </c>
      <c r="O112" s="115"/>
      <c r="P112" s="44">
        <f>SUM(N112:O112)</f>
        <v>12734.4</v>
      </c>
    </row>
    <row r="113" spans="1:16" ht="16.5" thickBot="1" x14ac:dyDescent="0.35">
      <c r="A113" s="52">
        <v>601006</v>
      </c>
      <c r="B113" s="76" t="s">
        <v>163</v>
      </c>
      <c r="C113" s="137">
        <v>10923.43</v>
      </c>
      <c r="D113" s="103"/>
      <c r="E113" s="152"/>
      <c r="F113" s="152"/>
      <c r="G113" s="165"/>
      <c r="H113" s="127">
        <v>4679.46</v>
      </c>
      <c r="I113" s="146"/>
      <c r="J113" s="142">
        <f t="shared" si="22"/>
        <v>4679.46</v>
      </c>
      <c r="K113" s="287"/>
      <c r="L113" s="276"/>
      <c r="M113" s="287"/>
      <c r="N113" s="431"/>
      <c r="O113" s="115"/>
      <c r="P113" s="44">
        <f>SUM(N113:O113)</f>
        <v>0</v>
      </c>
    </row>
    <row r="114" spans="1:16" ht="16.5" thickBot="1" x14ac:dyDescent="0.35">
      <c r="A114" s="48">
        <v>601</v>
      </c>
      <c r="B114" s="49" t="s">
        <v>12</v>
      </c>
      <c r="C114" s="96">
        <f>SUM(C109:C113)</f>
        <v>78760.010000000009</v>
      </c>
      <c r="D114" s="104">
        <f>SUM(D109:D112)</f>
        <v>0</v>
      </c>
      <c r="E114" s="65">
        <f>SUM(E109:E112)</f>
        <v>65100</v>
      </c>
      <c r="F114" s="65">
        <v>0</v>
      </c>
      <c r="G114" s="163">
        <f>SUM(E114:F114)</f>
        <v>65100</v>
      </c>
      <c r="H114" s="96">
        <f>SUM(H109:H113)</f>
        <v>86170.300000000017</v>
      </c>
      <c r="I114" s="109"/>
      <c r="J114" s="96">
        <f t="shared" si="22"/>
        <v>86170.300000000017</v>
      </c>
      <c r="K114" s="65">
        <f>SUM(K109:K113)</f>
        <v>60000</v>
      </c>
      <c r="L114" s="66"/>
      <c r="M114" s="65">
        <f>SUM(M109:M113)</f>
        <v>60000</v>
      </c>
      <c r="N114" s="65">
        <f>SUM(N109:N113)</f>
        <v>12829.57</v>
      </c>
      <c r="O114" s="432"/>
      <c r="P114" s="66">
        <f>SUM(P113)</f>
        <v>0</v>
      </c>
    </row>
    <row r="115" spans="1:16" x14ac:dyDescent="0.3">
      <c r="A115" s="50">
        <v>602001</v>
      </c>
      <c r="B115" s="51" t="s">
        <v>74</v>
      </c>
      <c r="C115" s="138">
        <v>1016399.03</v>
      </c>
      <c r="D115" s="105"/>
      <c r="E115" s="151">
        <v>1200000</v>
      </c>
      <c r="F115" s="151"/>
      <c r="G115" s="164">
        <f>SUM(E115:F115)</f>
        <v>1200000</v>
      </c>
      <c r="H115" s="130">
        <v>1023360.36</v>
      </c>
      <c r="I115" s="144"/>
      <c r="J115" s="280">
        <f t="shared" si="22"/>
        <v>1023360.36</v>
      </c>
      <c r="K115" s="292">
        <v>1000000</v>
      </c>
      <c r="L115" s="275"/>
      <c r="M115" s="286">
        <f>SUM(K115:L115)</f>
        <v>1000000</v>
      </c>
      <c r="N115" s="431">
        <v>545500</v>
      </c>
      <c r="O115" s="115"/>
      <c r="P115" s="44">
        <f>SUM(N115:O115)</f>
        <v>545500</v>
      </c>
    </row>
    <row r="116" spans="1:16" x14ac:dyDescent="0.3">
      <c r="A116" s="50">
        <v>602002</v>
      </c>
      <c r="B116" s="51" t="s">
        <v>75</v>
      </c>
      <c r="C116" s="138">
        <v>38595.050000000003</v>
      </c>
      <c r="D116" s="105"/>
      <c r="E116" s="149">
        <v>50000</v>
      </c>
      <c r="F116" s="149"/>
      <c r="G116" s="161">
        <f>SUM(E116:F116)</f>
        <v>50000</v>
      </c>
      <c r="H116" s="125">
        <v>41074.36</v>
      </c>
      <c r="I116" s="141"/>
      <c r="J116" s="101">
        <f t="shared" si="22"/>
        <v>41074.36</v>
      </c>
      <c r="K116" s="285">
        <v>42984</v>
      </c>
      <c r="L116" s="272"/>
      <c r="M116" s="285">
        <f>SUM(K116:L116)</f>
        <v>42984</v>
      </c>
      <c r="N116" s="431">
        <v>2066.11</v>
      </c>
      <c r="O116" s="115"/>
      <c r="P116" s="44">
        <f>SUM(N116:O116)</f>
        <v>2066.11</v>
      </c>
    </row>
    <row r="117" spans="1:16" x14ac:dyDescent="0.3">
      <c r="A117" s="50">
        <v>602003</v>
      </c>
      <c r="B117" s="51" t="s">
        <v>189</v>
      </c>
      <c r="C117" s="138"/>
      <c r="D117" s="105"/>
      <c r="E117" s="149"/>
      <c r="F117" s="149"/>
      <c r="G117" s="161"/>
      <c r="H117" s="125">
        <v>5479.45</v>
      </c>
      <c r="I117" s="141"/>
      <c r="J117" s="101">
        <f t="shared" si="22"/>
        <v>5479.45</v>
      </c>
      <c r="K117" s="285"/>
      <c r="L117" s="272"/>
      <c r="M117" s="285"/>
      <c r="N117" s="431">
        <v>14520.55</v>
      </c>
      <c r="O117" s="115"/>
      <c r="P117" s="44">
        <f>SUM(N117:O117)</f>
        <v>14520.55</v>
      </c>
    </row>
    <row r="118" spans="1:16" x14ac:dyDescent="0.3">
      <c r="A118" s="50">
        <v>602010</v>
      </c>
      <c r="B118" s="51" t="s">
        <v>76</v>
      </c>
      <c r="C118" s="138">
        <v>4621.49</v>
      </c>
      <c r="D118" s="105"/>
      <c r="E118" s="149"/>
      <c r="F118" s="149"/>
      <c r="G118" s="166"/>
      <c r="H118" s="125">
        <v>3747.52</v>
      </c>
      <c r="I118" s="141"/>
      <c r="J118" s="101">
        <f t="shared" si="22"/>
        <v>3747.52</v>
      </c>
      <c r="K118" s="285"/>
      <c r="L118" s="272"/>
      <c r="M118" s="285"/>
      <c r="N118" s="431"/>
      <c r="O118" s="115"/>
      <c r="P118" s="44"/>
    </row>
    <row r="119" spans="1:16" x14ac:dyDescent="0.3">
      <c r="A119" s="50">
        <v>602013</v>
      </c>
      <c r="B119" s="51" t="s">
        <v>160</v>
      </c>
      <c r="C119" s="138">
        <v>181359.81</v>
      </c>
      <c r="D119" s="105"/>
      <c r="E119" s="149">
        <v>200000</v>
      </c>
      <c r="F119" s="149"/>
      <c r="G119" s="161">
        <f>SUM(E119:F119)</f>
        <v>200000</v>
      </c>
      <c r="H119" s="125">
        <v>183429.81</v>
      </c>
      <c r="I119" s="141"/>
      <c r="J119" s="101">
        <f t="shared" si="22"/>
        <v>183429.81</v>
      </c>
      <c r="K119" s="285">
        <v>150000</v>
      </c>
      <c r="L119" s="272"/>
      <c r="M119" s="285">
        <f>SUM(K119:L119)</f>
        <v>150000</v>
      </c>
      <c r="N119" s="431">
        <v>76091.600000000006</v>
      </c>
      <c r="O119" s="115"/>
      <c r="P119" s="44">
        <f>SUM(N119:O119)</f>
        <v>76091.600000000006</v>
      </c>
    </row>
    <row r="120" spans="1:16" x14ac:dyDescent="0.3">
      <c r="A120" s="50">
        <v>602030</v>
      </c>
      <c r="B120" s="51" t="s">
        <v>77</v>
      </c>
      <c r="C120" s="138">
        <v>6000</v>
      </c>
      <c r="D120" s="105"/>
      <c r="E120" s="149"/>
      <c r="F120" s="149"/>
      <c r="G120" s="166"/>
      <c r="H120" s="125">
        <v>13000</v>
      </c>
      <c r="I120" s="141"/>
      <c r="J120" s="101">
        <f t="shared" si="22"/>
        <v>13000</v>
      </c>
      <c r="K120" s="285">
        <v>13000</v>
      </c>
      <c r="L120" s="272"/>
      <c r="M120" s="285">
        <f>SUM(K120:L120)</f>
        <v>13000</v>
      </c>
      <c r="N120" s="431">
        <v>13000</v>
      </c>
      <c r="O120" s="115"/>
      <c r="P120" s="44">
        <f>SUM(N120:O120)</f>
        <v>13000</v>
      </c>
    </row>
    <row r="121" spans="1:16" x14ac:dyDescent="0.3">
      <c r="A121" s="50">
        <v>602088</v>
      </c>
      <c r="B121" s="51" t="s">
        <v>78</v>
      </c>
      <c r="C121" s="138"/>
      <c r="D121" s="105"/>
      <c r="E121" s="149"/>
      <c r="F121" s="149"/>
      <c r="G121" s="161">
        <f>SUM(E121:F121)</f>
        <v>0</v>
      </c>
      <c r="H121" s="125">
        <v>3000</v>
      </c>
      <c r="I121" s="141"/>
      <c r="J121" s="101">
        <f t="shared" si="22"/>
        <v>3000</v>
      </c>
      <c r="K121" s="285">
        <v>5000</v>
      </c>
      <c r="L121" s="272"/>
      <c r="M121" s="285">
        <f>SUM(K121:L121)</f>
        <v>5000</v>
      </c>
      <c r="N121" s="431">
        <v>4500</v>
      </c>
      <c r="O121" s="115"/>
      <c r="P121" s="44">
        <f>SUM(N121:O121)</f>
        <v>4500</v>
      </c>
    </row>
    <row r="122" spans="1:16" x14ac:dyDescent="0.3">
      <c r="A122" s="54">
        <v>602101</v>
      </c>
      <c r="B122" s="55" t="s">
        <v>164</v>
      </c>
      <c r="C122" s="139">
        <v>3954.18</v>
      </c>
      <c r="D122" s="43"/>
      <c r="E122" s="149"/>
      <c r="F122" s="149"/>
      <c r="G122" s="161"/>
      <c r="H122" s="108">
        <v>1763.89</v>
      </c>
      <c r="I122" s="143"/>
      <c r="J122" s="141">
        <f t="shared" si="22"/>
        <v>1763.89</v>
      </c>
      <c r="K122" s="285"/>
      <c r="L122" s="272"/>
      <c r="M122" s="428"/>
      <c r="N122" s="431">
        <v>672.83</v>
      </c>
      <c r="O122" s="115"/>
      <c r="P122" s="44">
        <f>SUM(N122:O122)</f>
        <v>672.83</v>
      </c>
    </row>
    <row r="123" spans="1:16" ht="16.5" thickBot="1" x14ac:dyDescent="0.35">
      <c r="A123" s="52">
        <v>602666</v>
      </c>
      <c r="B123" s="53" t="s">
        <v>149</v>
      </c>
      <c r="C123" s="140"/>
      <c r="D123" s="103"/>
      <c r="E123" s="152"/>
      <c r="F123" s="152"/>
      <c r="G123" s="165"/>
      <c r="H123" s="128"/>
      <c r="I123" s="143"/>
      <c r="J123" s="280"/>
      <c r="K123" s="288"/>
      <c r="L123" s="275"/>
      <c r="M123" s="428"/>
      <c r="N123" s="431">
        <v>386750</v>
      </c>
      <c r="O123" s="115"/>
      <c r="P123" s="44">
        <f>SUM(N123:O123)</f>
        <v>386750</v>
      </c>
    </row>
    <row r="124" spans="1:16" ht="16.5" thickBot="1" x14ac:dyDescent="0.35">
      <c r="A124" s="48">
        <v>602</v>
      </c>
      <c r="B124" s="49" t="s">
        <v>13</v>
      </c>
      <c r="C124" s="96">
        <f>SUM(C115:C123)</f>
        <v>1250929.56</v>
      </c>
      <c r="D124" s="104">
        <f>SUM(D115:D121)</f>
        <v>0</v>
      </c>
      <c r="E124" s="65">
        <f>SUM(E115:E121)</f>
        <v>1450000</v>
      </c>
      <c r="F124" s="65">
        <v>0</v>
      </c>
      <c r="G124" s="163">
        <f>SUM(E124:F124)</f>
        <v>1450000</v>
      </c>
      <c r="H124" s="96">
        <f>SUM(H115:H123)</f>
        <v>1274855.3899999999</v>
      </c>
      <c r="I124" s="109"/>
      <c r="J124" s="96">
        <f t="shared" ref="J124:J130" si="23">SUM(H124:I124)</f>
        <v>1274855.3899999999</v>
      </c>
      <c r="K124" s="65">
        <f>SUM(K115:K123)</f>
        <v>1210984</v>
      </c>
      <c r="L124" s="66"/>
      <c r="M124" s="65">
        <f>SUM(M115:M123)</f>
        <v>1210984</v>
      </c>
      <c r="N124" s="65">
        <f>SUM(N115:N123)</f>
        <v>1043101.09</v>
      </c>
      <c r="O124" s="432"/>
      <c r="P124" s="66">
        <f>SUM(P115:P123)</f>
        <v>1043101.09</v>
      </c>
    </row>
    <row r="125" spans="1:16" ht="16.5" thickBot="1" x14ac:dyDescent="0.35">
      <c r="A125" s="52">
        <v>644001</v>
      </c>
      <c r="B125" s="53" t="s">
        <v>79</v>
      </c>
      <c r="C125" s="140">
        <v>6500631</v>
      </c>
      <c r="D125" s="103"/>
      <c r="E125" s="152">
        <v>4000000</v>
      </c>
      <c r="F125" s="152"/>
      <c r="G125" s="165">
        <f>SUM(E125:F125)</f>
        <v>4000000</v>
      </c>
      <c r="H125" s="80">
        <v>4962535</v>
      </c>
      <c r="I125" s="145"/>
      <c r="J125" s="280">
        <f t="shared" si="23"/>
        <v>4962535</v>
      </c>
      <c r="K125" s="290">
        <v>1500000</v>
      </c>
      <c r="L125" s="275"/>
      <c r="M125" s="288">
        <f>SUM(K125:L125)</f>
        <v>1500000</v>
      </c>
      <c r="N125" s="431"/>
      <c r="O125" s="115"/>
      <c r="P125" s="44"/>
    </row>
    <row r="126" spans="1:16" ht="16.5" thickBot="1" x14ac:dyDescent="0.35">
      <c r="A126" s="48">
        <v>644</v>
      </c>
      <c r="B126" s="49" t="s">
        <v>14</v>
      </c>
      <c r="C126" s="96">
        <f>SUM(C125)</f>
        <v>6500631</v>
      </c>
      <c r="D126" s="104">
        <f>SUM(D125)</f>
        <v>0</v>
      </c>
      <c r="E126" s="65">
        <f>SUM(E125)</f>
        <v>4000000</v>
      </c>
      <c r="F126" s="65">
        <v>0</v>
      </c>
      <c r="G126" s="163">
        <f>SUM(E126:F126)</f>
        <v>4000000</v>
      </c>
      <c r="H126" s="96">
        <f>SUM(H125)</f>
        <v>4962535</v>
      </c>
      <c r="I126" s="109"/>
      <c r="J126" s="96">
        <f t="shared" si="23"/>
        <v>4962535</v>
      </c>
      <c r="K126" s="65">
        <v>1500000</v>
      </c>
      <c r="L126" s="66"/>
      <c r="M126" s="65">
        <f>SUM(K126:L126)</f>
        <v>1500000</v>
      </c>
      <c r="N126" s="65"/>
      <c r="O126" s="98"/>
      <c r="P126" s="66"/>
    </row>
    <row r="127" spans="1:16" ht="16.5" thickBot="1" x14ac:dyDescent="0.35">
      <c r="A127" s="52">
        <v>645001</v>
      </c>
      <c r="B127" s="53" t="s">
        <v>80</v>
      </c>
      <c r="C127" s="140">
        <v>5123.95</v>
      </c>
      <c r="D127" s="103"/>
      <c r="E127" s="152"/>
      <c r="F127" s="152"/>
      <c r="G127" s="165">
        <f>SUM(E127:F127)</f>
        <v>0</v>
      </c>
      <c r="H127" s="80">
        <v>12513.37</v>
      </c>
      <c r="I127" s="145"/>
      <c r="J127" s="280">
        <f t="shared" si="23"/>
        <v>12513.37</v>
      </c>
      <c r="K127" s="290">
        <v>15000</v>
      </c>
      <c r="L127" s="275"/>
      <c r="M127" s="288">
        <f>SUM(K127:L127)</f>
        <v>15000</v>
      </c>
      <c r="N127" s="431">
        <v>40653.33</v>
      </c>
      <c r="O127" s="115"/>
      <c r="P127" s="44">
        <f>SUM(N127:O127)</f>
        <v>40653.33</v>
      </c>
    </row>
    <row r="128" spans="1:16" ht="16.5" thickBot="1" x14ac:dyDescent="0.35">
      <c r="A128" s="48">
        <v>645</v>
      </c>
      <c r="B128" s="49" t="s">
        <v>80</v>
      </c>
      <c r="C128" s="96">
        <f>SUM(C127)</f>
        <v>5123.95</v>
      </c>
      <c r="D128" s="104">
        <f>SUM(D127)</f>
        <v>0</v>
      </c>
      <c r="E128" s="65">
        <f>SUM(E127)</f>
        <v>0</v>
      </c>
      <c r="F128" s="65">
        <v>0</v>
      </c>
      <c r="G128" s="163">
        <f>SUM(G127)</f>
        <v>0</v>
      </c>
      <c r="H128" s="96">
        <f>SUM(H127)</f>
        <v>12513.37</v>
      </c>
      <c r="I128" s="109"/>
      <c r="J128" s="96">
        <f t="shared" si="23"/>
        <v>12513.37</v>
      </c>
      <c r="K128" s="65">
        <f>SUM(K127)</f>
        <v>15000</v>
      </c>
      <c r="L128" s="66"/>
      <c r="M128" s="65">
        <f>SUM(M127)</f>
        <v>15000</v>
      </c>
      <c r="N128" s="65">
        <f>SUM(N127)</f>
        <v>40653.33</v>
      </c>
      <c r="O128" s="98"/>
      <c r="P128" s="66">
        <f>SUM(P127)</f>
        <v>40653.33</v>
      </c>
    </row>
    <row r="129" spans="1:16" x14ac:dyDescent="0.3">
      <c r="A129" s="54">
        <v>648002</v>
      </c>
      <c r="B129" s="55" t="s">
        <v>125</v>
      </c>
      <c r="C129" s="139">
        <v>2648785.12</v>
      </c>
      <c r="D129" s="43"/>
      <c r="E129" s="149">
        <v>3000000</v>
      </c>
      <c r="F129" s="149"/>
      <c r="G129" s="161">
        <f>SUM(E129:F129)</f>
        <v>3000000</v>
      </c>
      <c r="H129" s="130">
        <v>2083222.77</v>
      </c>
      <c r="I129" s="144"/>
      <c r="J129" s="280">
        <f t="shared" si="23"/>
        <v>2083222.77</v>
      </c>
      <c r="K129" s="292">
        <v>2500000</v>
      </c>
      <c r="L129" s="275"/>
      <c r="M129" s="286">
        <f>SUM(K129:L129)</f>
        <v>2500000</v>
      </c>
      <c r="N129" s="431"/>
      <c r="O129" s="115"/>
      <c r="P129" s="44"/>
    </row>
    <row r="130" spans="1:16" x14ac:dyDescent="0.3">
      <c r="A130" s="54">
        <v>648004</v>
      </c>
      <c r="B130" s="55" t="s">
        <v>141</v>
      </c>
      <c r="C130" s="139">
        <v>970440.7</v>
      </c>
      <c r="D130" s="43"/>
      <c r="E130" s="149">
        <v>1000000</v>
      </c>
      <c r="F130" s="149"/>
      <c r="G130" s="161">
        <f>SUM(E130:F130)</f>
        <v>1000000</v>
      </c>
      <c r="H130" s="125">
        <v>906000</v>
      </c>
      <c r="I130" s="141"/>
      <c r="J130" s="101">
        <f t="shared" si="23"/>
        <v>906000</v>
      </c>
      <c r="K130" s="285">
        <v>1000000</v>
      </c>
      <c r="L130" s="272"/>
      <c r="M130" s="285">
        <f>SUM(K130:L130)</f>
        <v>1000000</v>
      </c>
      <c r="N130" s="431">
        <v>359000</v>
      </c>
      <c r="O130" s="115"/>
      <c r="P130" s="44">
        <f>SUM(N130:O130)</f>
        <v>359000</v>
      </c>
    </row>
    <row r="131" spans="1:16" ht="16.5" thickBot="1" x14ac:dyDescent="0.35">
      <c r="A131" s="52">
        <v>648091</v>
      </c>
      <c r="B131" s="53" t="s">
        <v>126</v>
      </c>
      <c r="C131" s="140"/>
      <c r="D131" s="103"/>
      <c r="E131" s="152"/>
      <c r="F131" s="152"/>
      <c r="G131" s="165">
        <f>SUM(E131:F131)</f>
        <v>0</v>
      </c>
      <c r="H131" s="127"/>
      <c r="I131" s="143"/>
      <c r="J131" s="280"/>
      <c r="K131" s="287"/>
      <c r="L131" s="275"/>
      <c r="M131" s="428"/>
      <c r="N131" s="431"/>
      <c r="O131" s="115"/>
      <c r="P131" s="44"/>
    </row>
    <row r="132" spans="1:16" ht="16.5" thickBot="1" x14ac:dyDescent="0.35">
      <c r="A132" s="48">
        <v>648</v>
      </c>
      <c r="B132" s="49" t="s">
        <v>15</v>
      </c>
      <c r="C132" s="96">
        <f>SUM(C129:C131)</f>
        <v>3619225.8200000003</v>
      </c>
      <c r="D132" s="104">
        <f>SUM(D129:D131)</f>
        <v>0</v>
      </c>
      <c r="E132" s="65">
        <f>SUM(E129:E131)</f>
        <v>4000000</v>
      </c>
      <c r="F132" s="65">
        <v>0</v>
      </c>
      <c r="G132" s="163">
        <f>SUM(E132:F132)</f>
        <v>4000000</v>
      </c>
      <c r="H132" s="96">
        <f>SUM(H129:H131)</f>
        <v>2989222.77</v>
      </c>
      <c r="I132" s="109"/>
      <c r="J132" s="96">
        <f>SUM(H132:I132)</f>
        <v>2989222.77</v>
      </c>
      <c r="K132" s="65">
        <f>SUM(K129:K131)</f>
        <v>3500000</v>
      </c>
      <c r="L132" s="66"/>
      <c r="M132" s="65">
        <f>SUM(M129:M131)</f>
        <v>3500000</v>
      </c>
      <c r="N132" s="65">
        <f>SUM(N129:N131)</f>
        <v>359000</v>
      </c>
      <c r="O132" s="98"/>
      <c r="P132" s="66">
        <f>SUM(P129:P131)</f>
        <v>359000</v>
      </c>
    </row>
    <row r="133" spans="1:16" x14ac:dyDescent="0.3">
      <c r="A133" s="54">
        <v>649004</v>
      </c>
      <c r="B133" s="55" t="s">
        <v>60</v>
      </c>
      <c r="C133" s="139">
        <v>1.49</v>
      </c>
      <c r="D133" s="43"/>
      <c r="E133" s="149"/>
      <c r="F133" s="149"/>
      <c r="G133" s="166"/>
      <c r="H133" s="130">
        <v>3.86</v>
      </c>
      <c r="I133" s="144">
        <v>0.25</v>
      </c>
      <c r="J133" s="280">
        <f>SUM(H133:I133)</f>
        <v>4.1099999999999994</v>
      </c>
      <c r="K133" s="292"/>
      <c r="L133" s="275"/>
      <c r="M133" s="286"/>
      <c r="N133" s="431">
        <v>0.83</v>
      </c>
      <c r="O133" s="115"/>
      <c r="P133" s="44">
        <f>SUM(N133:O133)</f>
        <v>0.83</v>
      </c>
    </row>
    <row r="134" spans="1:16" x14ac:dyDescent="0.3">
      <c r="A134" s="54">
        <v>649005</v>
      </c>
      <c r="B134" s="55" t="s">
        <v>180</v>
      </c>
      <c r="C134" s="139">
        <v>80</v>
      </c>
      <c r="D134" s="43"/>
      <c r="E134" s="149"/>
      <c r="F134" s="149"/>
      <c r="G134" s="166"/>
      <c r="H134" s="125"/>
      <c r="I134" s="141"/>
      <c r="J134" s="101"/>
      <c r="K134" s="285"/>
      <c r="L134" s="272"/>
      <c r="M134" s="285"/>
      <c r="N134" s="431"/>
      <c r="O134" s="115"/>
      <c r="P134" s="44"/>
    </row>
    <row r="135" spans="1:16" x14ac:dyDescent="0.3">
      <c r="A135" s="54">
        <v>649111</v>
      </c>
      <c r="B135" s="55" t="s">
        <v>82</v>
      </c>
      <c r="C135" s="139">
        <v>4005026.3</v>
      </c>
      <c r="D135" s="43"/>
      <c r="E135" s="149">
        <v>4000000</v>
      </c>
      <c r="F135" s="149"/>
      <c r="G135" s="161">
        <f>SUM(E135:F135)</f>
        <v>4000000</v>
      </c>
      <c r="H135" s="125">
        <v>4314681.6399999997</v>
      </c>
      <c r="I135" s="141"/>
      <c r="J135" s="101">
        <f>SUM(H135:I135)</f>
        <v>4314681.6399999997</v>
      </c>
      <c r="K135" s="285">
        <v>4000000</v>
      </c>
      <c r="L135" s="272"/>
      <c r="M135" s="285">
        <f>SUM(K135:L135)</f>
        <v>4000000</v>
      </c>
      <c r="N135" s="431">
        <v>1619652</v>
      </c>
      <c r="O135" s="115"/>
      <c r="P135" s="44">
        <f>SUM(N135:O135)</f>
        <v>1619652</v>
      </c>
    </row>
    <row r="136" spans="1:16" ht="16.5" thickBot="1" x14ac:dyDescent="0.35">
      <c r="A136" s="52">
        <v>649121</v>
      </c>
      <c r="B136" s="53" t="s">
        <v>165</v>
      </c>
      <c r="C136" s="140">
        <v>-6083</v>
      </c>
      <c r="D136" s="103"/>
      <c r="E136" s="152"/>
      <c r="F136" s="152"/>
      <c r="G136" s="165"/>
      <c r="H136" s="127"/>
      <c r="I136" s="145"/>
      <c r="J136" s="280"/>
      <c r="K136" s="287"/>
      <c r="L136" s="275"/>
      <c r="M136" s="288"/>
      <c r="N136" s="431"/>
      <c r="O136" s="115"/>
      <c r="P136" s="44"/>
    </row>
    <row r="137" spans="1:16" ht="16.5" thickBot="1" x14ac:dyDescent="0.35">
      <c r="A137" s="48">
        <v>649</v>
      </c>
      <c r="B137" s="49" t="s">
        <v>81</v>
      </c>
      <c r="C137" s="96">
        <f>SUM(C133:C136)</f>
        <v>3999024.79</v>
      </c>
      <c r="D137" s="104">
        <f>SUM(D133:D135)</f>
        <v>0</v>
      </c>
      <c r="E137" s="65">
        <f>SUM(E133:E135)</f>
        <v>4000000</v>
      </c>
      <c r="F137" s="65">
        <v>0</v>
      </c>
      <c r="G137" s="163">
        <f>SUM(E137:F137)</f>
        <v>4000000</v>
      </c>
      <c r="H137" s="96">
        <f>SUM(H133:H136)</f>
        <v>4314685.5</v>
      </c>
      <c r="I137" s="66">
        <v>0.25</v>
      </c>
      <c r="J137" s="96">
        <f>SUM(H137:I137)</f>
        <v>4314685.75</v>
      </c>
      <c r="K137" s="65">
        <f>SUM(K133:K136)</f>
        <v>4000000</v>
      </c>
      <c r="L137" s="66"/>
      <c r="M137" s="65">
        <f>SUM(M133:M136)</f>
        <v>4000000</v>
      </c>
      <c r="N137" s="65">
        <f>SUM(N133:N136)</f>
        <v>1619652.83</v>
      </c>
      <c r="O137" s="432"/>
      <c r="P137" s="66">
        <f>SUM(P133:P136)</f>
        <v>1619652.83</v>
      </c>
    </row>
    <row r="138" spans="1:16" x14ac:dyDescent="0.3">
      <c r="A138" s="47">
        <v>691021</v>
      </c>
      <c r="B138" s="56" t="s">
        <v>83</v>
      </c>
      <c r="C138" s="122"/>
      <c r="D138" s="102">
        <v>19783770</v>
      </c>
      <c r="E138" s="154"/>
      <c r="F138" s="154"/>
      <c r="G138" s="160">
        <f>SUM(E138:F138)</f>
        <v>0</v>
      </c>
      <c r="H138" s="130"/>
      <c r="I138" s="183"/>
      <c r="J138" s="183"/>
      <c r="K138" s="292"/>
      <c r="L138" s="271"/>
      <c r="M138" s="284">
        <f>SUM(K138:L138)</f>
        <v>0</v>
      </c>
      <c r="N138" s="431"/>
      <c r="O138" s="115"/>
      <c r="P138" s="44"/>
    </row>
    <row r="139" spans="1:16" x14ac:dyDescent="0.3">
      <c r="A139" s="54">
        <v>691222</v>
      </c>
      <c r="B139" s="55" t="s">
        <v>84</v>
      </c>
      <c r="C139" s="139">
        <v>64820850</v>
      </c>
      <c r="D139" s="43"/>
      <c r="E139" s="149">
        <v>66015900</v>
      </c>
      <c r="F139" s="149">
        <v>18702099</v>
      </c>
      <c r="G139" s="161">
        <f>SUM(E139:F139)</f>
        <v>84717999</v>
      </c>
      <c r="H139" s="125">
        <v>66024113</v>
      </c>
      <c r="I139" s="144">
        <v>21287953.75</v>
      </c>
      <c r="J139" s="100">
        <f>SUM(H139:I139)</f>
        <v>87312066.75</v>
      </c>
      <c r="K139" s="285">
        <v>82648426</v>
      </c>
      <c r="L139" s="274">
        <v>16391025</v>
      </c>
      <c r="M139" s="286">
        <f>SUM(K139:L139)</f>
        <v>99039451</v>
      </c>
      <c r="N139" s="431">
        <v>78088039</v>
      </c>
      <c r="O139" s="115">
        <v>16391025</v>
      </c>
      <c r="P139" s="44">
        <f>SUM(N139:O139)</f>
        <v>94479064</v>
      </c>
    </row>
    <row r="140" spans="1:16" x14ac:dyDescent="0.3">
      <c r="A140" s="54"/>
      <c r="B140" s="55" t="s">
        <v>115</v>
      </c>
      <c r="C140" s="139">
        <v>-79845</v>
      </c>
      <c r="D140" s="43"/>
      <c r="E140" s="149"/>
      <c r="F140" s="149"/>
      <c r="G140" s="166"/>
      <c r="H140" s="125"/>
      <c r="I140" s="141"/>
      <c r="J140" s="101"/>
      <c r="K140" s="285"/>
      <c r="L140" s="272"/>
      <c r="M140" s="285"/>
      <c r="N140" s="431"/>
      <c r="O140" s="115"/>
      <c r="P140" s="44"/>
    </row>
    <row r="141" spans="1:16" x14ac:dyDescent="0.3">
      <c r="A141" s="54"/>
      <c r="B141" s="55" t="s">
        <v>116</v>
      </c>
      <c r="C141" s="139">
        <v>96638</v>
      </c>
      <c r="D141" s="43"/>
      <c r="E141" s="149"/>
      <c r="F141" s="149"/>
      <c r="G141" s="166"/>
      <c r="H141" s="125"/>
      <c r="I141" s="141"/>
      <c r="J141" s="101"/>
      <c r="K141" s="285"/>
      <c r="L141" s="272"/>
      <c r="M141" s="285"/>
      <c r="N141" s="431"/>
      <c r="O141" s="115"/>
      <c r="P141" s="44"/>
    </row>
    <row r="142" spans="1:16" x14ac:dyDescent="0.3">
      <c r="A142" s="50"/>
      <c r="B142" s="51" t="s">
        <v>117</v>
      </c>
      <c r="C142" s="138">
        <v>-17712</v>
      </c>
      <c r="D142" s="105"/>
      <c r="E142" s="151"/>
      <c r="F142" s="151"/>
      <c r="G142" s="169"/>
      <c r="H142" s="125"/>
      <c r="I142" s="141"/>
      <c r="J142" s="101"/>
      <c r="K142" s="285"/>
      <c r="L142" s="272"/>
      <c r="M142" s="285"/>
      <c r="N142" s="431"/>
      <c r="O142" s="115"/>
      <c r="P142" s="44"/>
    </row>
    <row r="143" spans="1:16" x14ac:dyDescent="0.3">
      <c r="A143" s="54"/>
      <c r="B143" s="55" t="s">
        <v>118</v>
      </c>
      <c r="C143" s="139">
        <v>375412</v>
      </c>
      <c r="D143" s="43"/>
      <c r="E143" s="149"/>
      <c r="F143" s="149"/>
      <c r="G143" s="166"/>
      <c r="H143" s="125"/>
      <c r="I143" s="141"/>
      <c r="J143" s="101"/>
      <c r="K143" s="285"/>
      <c r="L143" s="272"/>
      <c r="M143" s="285"/>
      <c r="N143" s="431"/>
      <c r="O143" s="115"/>
      <c r="P143" s="44"/>
    </row>
    <row r="144" spans="1:16" x14ac:dyDescent="0.3">
      <c r="A144" s="54"/>
      <c r="B144" s="55" t="s">
        <v>119</v>
      </c>
      <c r="C144" s="139">
        <v>46116</v>
      </c>
      <c r="D144" s="43"/>
      <c r="E144" s="149"/>
      <c r="F144" s="149"/>
      <c r="G144" s="166"/>
      <c r="H144" s="125"/>
      <c r="I144" s="141"/>
      <c r="J144" s="101"/>
      <c r="K144" s="285"/>
      <c r="L144" s="272"/>
      <c r="M144" s="285"/>
      <c r="N144" s="431"/>
      <c r="O144" s="115"/>
      <c r="P144" s="44"/>
    </row>
    <row r="145" spans="1:16" ht="16.5" thickBot="1" x14ac:dyDescent="0.35">
      <c r="A145" s="52"/>
      <c r="B145" s="53" t="s">
        <v>120</v>
      </c>
      <c r="C145" s="140"/>
      <c r="D145" s="103"/>
      <c r="E145" s="156"/>
      <c r="F145" s="152"/>
      <c r="G145" s="170"/>
      <c r="H145" s="127"/>
      <c r="I145" s="184"/>
      <c r="J145" s="142"/>
      <c r="K145" s="287"/>
      <c r="L145" s="276"/>
      <c r="M145" s="429"/>
      <c r="N145" s="431"/>
      <c r="O145" s="115"/>
      <c r="P145" s="44"/>
    </row>
    <row r="146" spans="1:16" ht="16.5" thickBot="1" x14ac:dyDescent="0.35">
      <c r="A146" s="48">
        <v>691</v>
      </c>
      <c r="B146" s="49" t="s">
        <v>85</v>
      </c>
      <c r="C146" s="96">
        <f>SUM(C138:C145)</f>
        <v>65241459</v>
      </c>
      <c r="D146" s="104">
        <f>SUM(D138:D145)</f>
        <v>19783770</v>
      </c>
      <c r="E146" s="65">
        <f>SUM(E138:E145)</f>
        <v>66015900</v>
      </c>
      <c r="F146" s="66">
        <f>SUM(F138:F145)</f>
        <v>18702099</v>
      </c>
      <c r="G146" s="171">
        <f>SUM(E146:F146)</f>
        <v>84717999</v>
      </c>
      <c r="H146" s="65">
        <f>SUM(H138:H145)</f>
        <v>66024113</v>
      </c>
      <c r="I146" s="66">
        <f>SUM(I139:I145)</f>
        <v>21287953.75</v>
      </c>
      <c r="J146" s="65">
        <f>SUM(H146:I146)</f>
        <v>87312066.75</v>
      </c>
      <c r="K146" s="65">
        <v>82648426</v>
      </c>
      <c r="L146" s="66">
        <f>SUM(L138:L145)</f>
        <v>16391025</v>
      </c>
      <c r="M146" s="65">
        <f>SUM(M138:M145)</f>
        <v>99039451</v>
      </c>
      <c r="N146" s="65">
        <f>SUM(N138:N145)</f>
        <v>78088039</v>
      </c>
      <c r="O146" s="98">
        <f>SUM(O139:O145)</f>
        <v>16391025</v>
      </c>
      <c r="P146" s="66">
        <f>SUM(P138:P145)</f>
        <v>94479064</v>
      </c>
    </row>
    <row r="147" spans="1:16" ht="16.5" thickBot="1" x14ac:dyDescent="0.35">
      <c r="A147" s="71"/>
      <c r="B147" s="72" t="s">
        <v>17</v>
      </c>
      <c r="C147" s="73">
        <f>C114+C124+C126+C128+C132+C137+C146</f>
        <v>80695154.129999995</v>
      </c>
      <c r="D147" s="106">
        <f>D114+D124+D126+D128+D132+D137+D146</f>
        <v>19783770</v>
      </c>
      <c r="E147" s="70">
        <f>E114+E124+E126+E128+E132+E137+E146</f>
        <v>79531000</v>
      </c>
      <c r="F147" s="74">
        <f>SUM(F146)</f>
        <v>18702099</v>
      </c>
      <c r="G147" s="172">
        <f t="shared" ref="G147:N147" si="24">G114+G124+G126+G128+G132+G137+G146</f>
        <v>98233099</v>
      </c>
      <c r="H147" s="70">
        <f t="shared" si="24"/>
        <v>79664095.329999998</v>
      </c>
      <c r="I147" s="110">
        <f t="shared" si="24"/>
        <v>21287954</v>
      </c>
      <c r="J147" s="70">
        <f t="shared" si="24"/>
        <v>100952049.33</v>
      </c>
      <c r="K147" s="70">
        <f t="shared" si="24"/>
        <v>92934410</v>
      </c>
      <c r="L147" s="110">
        <f t="shared" si="24"/>
        <v>16391025</v>
      </c>
      <c r="M147" s="70">
        <f t="shared" si="24"/>
        <v>109325435</v>
      </c>
      <c r="N147" s="70">
        <f t="shared" si="24"/>
        <v>81163275.819999993</v>
      </c>
      <c r="O147" s="466">
        <f>O114+O124+O126+O128+O132+O137+O146</f>
        <v>16391025</v>
      </c>
      <c r="P147" s="110">
        <f>P114+P124+P126+P128+P132+P137+P146</f>
        <v>97541471.25</v>
      </c>
    </row>
    <row r="148" spans="1:16" ht="16.5" thickBot="1" x14ac:dyDescent="0.35">
      <c r="A148" s="81"/>
      <c r="B148" s="82" t="s">
        <v>86</v>
      </c>
      <c r="C148" s="83">
        <f t="shared" ref="C148:I148" si="25">C147-C107</f>
        <v>15888.579999998212</v>
      </c>
      <c r="D148" s="85">
        <f t="shared" si="25"/>
        <v>0</v>
      </c>
      <c r="E148" s="84">
        <f t="shared" si="25"/>
        <v>0</v>
      </c>
      <c r="F148" s="85">
        <f t="shared" si="25"/>
        <v>0</v>
      </c>
      <c r="G148" s="173">
        <f t="shared" si="25"/>
        <v>0</v>
      </c>
      <c r="H148" s="85">
        <f t="shared" si="25"/>
        <v>18733.860000014305</v>
      </c>
      <c r="I148" s="85">
        <f t="shared" si="25"/>
        <v>0</v>
      </c>
      <c r="J148" s="283">
        <f>J147-J107</f>
        <v>18733.860000014305</v>
      </c>
      <c r="K148" s="283">
        <f t="shared" ref="K148:M148" si="26">K147-K107</f>
        <v>0</v>
      </c>
      <c r="L148" s="85">
        <f>L147-L107</f>
        <v>0</v>
      </c>
      <c r="M148" s="283">
        <f t="shared" si="26"/>
        <v>0</v>
      </c>
      <c r="N148" s="84">
        <f>N147-N107</f>
        <v>56933941.859999992</v>
      </c>
      <c r="O148" s="467">
        <f>O147-O107</f>
        <v>9768166.1699999981</v>
      </c>
      <c r="P148" s="116">
        <f>P147-P107</f>
        <v>66620426.140000001</v>
      </c>
    </row>
    <row r="149" spans="1:16" ht="16.5" thickBot="1" x14ac:dyDescent="0.35">
      <c r="E149" s="21"/>
      <c r="F149" s="21"/>
      <c r="G149" s="157"/>
    </row>
    <row r="150" spans="1:16" x14ac:dyDescent="0.3">
      <c r="A150" s="57" t="s">
        <v>87</v>
      </c>
      <c r="B150" s="58" t="s">
        <v>88</v>
      </c>
      <c r="C150" s="97"/>
      <c r="D150" s="59"/>
      <c r="E150" s="60"/>
      <c r="F150" s="21"/>
      <c r="G150" s="157"/>
    </row>
    <row r="151" spans="1:16" x14ac:dyDescent="0.3">
      <c r="A151" s="61" t="s">
        <v>21</v>
      </c>
      <c r="B151" s="62" t="s">
        <v>89</v>
      </c>
      <c r="C151" s="97"/>
      <c r="E151" s="21"/>
      <c r="F151" s="21"/>
      <c r="G151" s="157"/>
    </row>
    <row r="152" spans="1:16" x14ac:dyDescent="0.3">
      <c r="A152" s="61" t="s">
        <v>90</v>
      </c>
      <c r="B152" s="62" t="s">
        <v>91</v>
      </c>
      <c r="C152" s="97"/>
      <c r="E152" s="21"/>
      <c r="F152" s="21"/>
      <c r="G152" s="157"/>
    </row>
    <row r="153" spans="1:16" ht="16.5" thickBot="1" x14ac:dyDescent="0.35">
      <c r="A153" s="63" t="s">
        <v>92</v>
      </c>
      <c r="B153" s="64" t="s">
        <v>124</v>
      </c>
      <c r="C153" s="97"/>
      <c r="E153" s="21"/>
      <c r="F153" s="21"/>
      <c r="G153" s="157"/>
    </row>
  </sheetData>
  <mergeCells count="5">
    <mergeCell ref="E3:G3"/>
    <mergeCell ref="C3:D3"/>
    <mergeCell ref="K3:M3"/>
    <mergeCell ref="H3:J3"/>
    <mergeCell ref="N3:P3"/>
  </mergeCells>
  <pageMargins left="0.7" right="0.7" top="0.78740157499999996" bottom="0.78740157499999996" header="0.3" footer="0.3"/>
  <pageSetup paperSize="8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9BC7-AA4C-4517-A184-672785B97988}">
  <dimension ref="A1:U206"/>
  <sheetViews>
    <sheetView workbookViewId="0">
      <selection activeCell="R19" sqref="R19"/>
    </sheetView>
  </sheetViews>
  <sheetFormatPr defaultRowHeight="16.5" x14ac:dyDescent="0.3"/>
  <cols>
    <col min="2" max="2" width="34.28515625" customWidth="1"/>
    <col min="3" max="3" width="16.85546875" customWidth="1"/>
    <col min="4" max="5" width="13.85546875" customWidth="1"/>
    <col min="6" max="6" width="15.28515625" customWidth="1"/>
    <col min="7" max="7" width="13.85546875" customWidth="1"/>
    <col min="8" max="8" width="14.28515625" customWidth="1"/>
    <col min="9" max="9" width="13.85546875" customWidth="1"/>
    <col min="10" max="10" width="14.28515625" style="75" customWidth="1"/>
    <col min="11" max="11" width="11.28515625" customWidth="1"/>
    <col min="12" max="13" width="12" customWidth="1"/>
    <col min="14" max="14" width="13" customWidth="1"/>
    <col min="15" max="15" width="13.140625" customWidth="1"/>
    <col min="16" max="16" width="13.28515625" customWidth="1"/>
    <col min="17" max="17" width="11.42578125" customWidth="1"/>
    <col min="18" max="18" width="12.140625" customWidth="1"/>
    <col min="19" max="19" width="12.28515625" customWidth="1"/>
  </cols>
  <sheetData>
    <row r="1" spans="2:19" ht="21.75" x14ac:dyDescent="0.4">
      <c r="B1" s="207" t="s">
        <v>314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2:19" thickBot="1" x14ac:dyDescent="0.3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2:19" ht="48" thickBot="1" x14ac:dyDescent="0.35">
      <c r="B3" s="12"/>
      <c r="C3" s="208" t="s">
        <v>97</v>
      </c>
      <c r="D3" s="209" t="s">
        <v>98</v>
      </c>
      <c r="E3" s="210" t="s">
        <v>99</v>
      </c>
      <c r="F3" s="211" t="s">
        <v>100</v>
      </c>
      <c r="G3" s="212" t="s">
        <v>101</v>
      </c>
      <c r="H3" s="213" t="s">
        <v>102</v>
      </c>
      <c r="I3" s="214" t="s">
        <v>121</v>
      </c>
      <c r="J3" s="215" t="s">
        <v>122</v>
      </c>
      <c r="K3" s="216" t="s">
        <v>123</v>
      </c>
      <c r="L3" s="217" t="s">
        <v>142</v>
      </c>
      <c r="M3" s="210" t="s">
        <v>143</v>
      </c>
      <c r="N3" s="211" t="s">
        <v>166</v>
      </c>
      <c r="O3" s="218" t="s">
        <v>167</v>
      </c>
      <c r="P3" s="218" t="s">
        <v>181</v>
      </c>
      <c r="Q3" s="303" t="s">
        <v>185</v>
      </c>
      <c r="R3" s="304" t="s">
        <v>191</v>
      </c>
      <c r="S3" s="219" t="s">
        <v>192</v>
      </c>
    </row>
    <row r="4" spans="2:19" ht="15.75" x14ac:dyDescent="0.3">
      <c r="B4" s="220" t="s">
        <v>103</v>
      </c>
      <c r="C4" s="221">
        <v>45000</v>
      </c>
      <c r="D4" s="222">
        <v>57000</v>
      </c>
      <c r="E4" s="223">
        <v>80000</v>
      </c>
      <c r="F4" s="224">
        <v>64000</v>
      </c>
      <c r="G4" s="225">
        <v>75000</v>
      </c>
      <c r="H4" s="226">
        <v>78590</v>
      </c>
      <c r="I4" s="227">
        <v>150000</v>
      </c>
      <c r="J4" s="228">
        <v>97955</v>
      </c>
      <c r="K4" s="229">
        <v>150000</v>
      </c>
      <c r="L4" s="230">
        <v>92290</v>
      </c>
      <c r="M4" s="223">
        <v>150000</v>
      </c>
      <c r="N4" s="224">
        <v>128000</v>
      </c>
      <c r="O4" s="456">
        <v>180000</v>
      </c>
      <c r="P4" s="456">
        <v>126297</v>
      </c>
      <c r="Q4" s="457">
        <v>160000</v>
      </c>
      <c r="R4" s="458">
        <v>124394</v>
      </c>
      <c r="S4" s="451">
        <v>160000</v>
      </c>
    </row>
    <row r="5" spans="2:19" ht="15.75" x14ac:dyDescent="0.3">
      <c r="B5" s="231" t="s">
        <v>104</v>
      </c>
      <c r="C5" s="232">
        <v>70000</v>
      </c>
      <c r="D5" s="233">
        <v>75000</v>
      </c>
      <c r="E5" s="234">
        <v>120000</v>
      </c>
      <c r="F5" s="235">
        <v>111000</v>
      </c>
      <c r="G5" s="236">
        <v>115000</v>
      </c>
      <c r="H5" s="237">
        <v>167410</v>
      </c>
      <c r="I5" s="238">
        <v>200000</v>
      </c>
      <c r="J5" s="239">
        <v>149787</v>
      </c>
      <c r="K5" s="240">
        <v>200000</v>
      </c>
      <c r="L5" s="241">
        <v>177200</v>
      </c>
      <c r="M5" s="234">
        <v>290000</v>
      </c>
      <c r="N5" s="242">
        <v>299000</v>
      </c>
      <c r="O5" s="459">
        <v>320000</v>
      </c>
      <c r="P5" s="459">
        <v>269823</v>
      </c>
      <c r="Q5" s="460">
        <v>300000</v>
      </c>
      <c r="R5" s="461">
        <v>262192</v>
      </c>
      <c r="S5" s="452">
        <v>300000</v>
      </c>
    </row>
    <row r="6" spans="2:19" ht="15.75" x14ac:dyDescent="0.3">
      <c r="B6" s="231" t="s">
        <v>105</v>
      </c>
      <c r="C6" s="232">
        <v>100000</v>
      </c>
      <c r="D6" s="243">
        <v>77500</v>
      </c>
      <c r="E6" s="234">
        <v>130000</v>
      </c>
      <c r="F6" s="235">
        <v>108000</v>
      </c>
      <c r="G6" s="236">
        <v>125000</v>
      </c>
      <c r="H6" s="244">
        <v>121050</v>
      </c>
      <c r="I6" s="238">
        <v>150000</v>
      </c>
      <c r="J6" s="239">
        <v>142628</v>
      </c>
      <c r="K6" s="240">
        <v>160000</v>
      </c>
      <c r="L6" s="241">
        <v>131750</v>
      </c>
      <c r="M6" s="234">
        <v>200000</v>
      </c>
      <c r="N6" s="235">
        <v>158000</v>
      </c>
      <c r="O6" s="459">
        <v>210000</v>
      </c>
      <c r="P6" s="459">
        <v>171213</v>
      </c>
      <c r="Q6" s="460">
        <v>200000</v>
      </c>
      <c r="R6" s="462">
        <v>214743</v>
      </c>
      <c r="S6" s="452">
        <v>225000</v>
      </c>
    </row>
    <row r="7" spans="2:19" ht="15.75" x14ac:dyDescent="0.3">
      <c r="B7" s="231" t="s">
        <v>95</v>
      </c>
      <c r="C7" s="232"/>
      <c r="D7" s="243">
        <v>114000</v>
      </c>
      <c r="E7" s="234">
        <v>120000</v>
      </c>
      <c r="F7" s="235">
        <v>113000</v>
      </c>
      <c r="G7" s="236">
        <v>120000</v>
      </c>
      <c r="H7" s="237">
        <v>141150</v>
      </c>
      <c r="I7" s="238">
        <v>200000</v>
      </c>
      <c r="J7" s="239">
        <v>149454</v>
      </c>
      <c r="K7" s="240">
        <v>200000</v>
      </c>
      <c r="L7" s="241">
        <v>157560</v>
      </c>
      <c r="M7" s="234">
        <v>235000</v>
      </c>
      <c r="N7" s="235">
        <v>219000</v>
      </c>
      <c r="O7" s="459">
        <v>250000</v>
      </c>
      <c r="P7" s="459">
        <v>211895</v>
      </c>
      <c r="Q7" s="460">
        <v>250000</v>
      </c>
      <c r="R7" s="461">
        <v>194389</v>
      </c>
      <c r="S7" s="452">
        <v>250000</v>
      </c>
    </row>
    <row r="8" spans="2:19" ht="15.75" x14ac:dyDescent="0.3">
      <c r="B8" s="231" t="s">
        <v>106</v>
      </c>
      <c r="C8" s="232">
        <v>70000</v>
      </c>
      <c r="D8" s="233">
        <v>164000</v>
      </c>
      <c r="E8" s="234">
        <v>250000</v>
      </c>
      <c r="F8" s="242">
        <v>258000</v>
      </c>
      <c r="G8" s="236">
        <v>270000</v>
      </c>
      <c r="H8" s="237">
        <v>335565</v>
      </c>
      <c r="I8" s="238">
        <v>360000</v>
      </c>
      <c r="J8" s="239">
        <v>270754</v>
      </c>
      <c r="K8" s="240">
        <v>340000</v>
      </c>
      <c r="L8" s="241">
        <v>245000</v>
      </c>
      <c r="M8" s="234">
        <v>375000</v>
      </c>
      <c r="N8" s="235">
        <v>323000</v>
      </c>
      <c r="O8" s="459">
        <v>400000</v>
      </c>
      <c r="P8" s="459">
        <v>364327</v>
      </c>
      <c r="Q8" s="460">
        <v>400000</v>
      </c>
      <c r="R8" s="461">
        <v>371440</v>
      </c>
      <c r="S8" s="452">
        <v>400000</v>
      </c>
    </row>
    <row r="9" spans="2:19" ht="15.75" x14ac:dyDescent="0.3">
      <c r="B9" s="231" t="s">
        <v>107</v>
      </c>
      <c r="C9" s="232">
        <v>30000</v>
      </c>
      <c r="D9" s="243">
        <v>26000</v>
      </c>
      <c r="E9" s="234">
        <v>45000</v>
      </c>
      <c r="F9" s="235">
        <v>26600</v>
      </c>
      <c r="G9" s="236">
        <v>35000</v>
      </c>
      <c r="H9" s="244">
        <v>28561</v>
      </c>
      <c r="I9" s="238">
        <v>40000</v>
      </c>
      <c r="J9" s="239">
        <v>25566</v>
      </c>
      <c r="K9" s="240">
        <v>40000</v>
      </c>
      <c r="L9" s="241">
        <v>23000</v>
      </c>
      <c r="M9" s="234">
        <v>40000</v>
      </c>
      <c r="N9" s="235">
        <v>33000</v>
      </c>
      <c r="O9" s="459">
        <v>50000</v>
      </c>
      <c r="P9" s="459">
        <v>43000</v>
      </c>
      <c r="Q9" s="460">
        <v>50000</v>
      </c>
      <c r="R9" s="461">
        <v>42050</v>
      </c>
      <c r="S9" s="452">
        <v>50000</v>
      </c>
    </row>
    <row r="10" spans="2:19" ht="15.75" x14ac:dyDescent="0.3">
      <c r="B10" s="231" t="s">
        <v>108</v>
      </c>
      <c r="C10" s="232">
        <v>120000</v>
      </c>
      <c r="D10" s="243">
        <v>97000</v>
      </c>
      <c r="E10" s="234">
        <v>145000</v>
      </c>
      <c r="F10" s="235">
        <v>113000</v>
      </c>
      <c r="G10" s="236">
        <v>125000</v>
      </c>
      <c r="H10" s="237">
        <v>127080</v>
      </c>
      <c r="I10" s="238">
        <v>160000</v>
      </c>
      <c r="J10" s="239">
        <v>141631</v>
      </c>
      <c r="K10" s="240">
        <v>160000</v>
      </c>
      <c r="L10" s="241">
        <v>155000</v>
      </c>
      <c r="M10" s="234">
        <v>235000</v>
      </c>
      <c r="N10" s="235">
        <v>181000</v>
      </c>
      <c r="O10" s="459">
        <v>240000</v>
      </c>
      <c r="P10" s="459">
        <v>214237</v>
      </c>
      <c r="Q10" s="460">
        <v>240000</v>
      </c>
      <c r="R10" s="461">
        <v>200073</v>
      </c>
      <c r="S10" s="452">
        <v>240000</v>
      </c>
    </row>
    <row r="11" spans="2:19" thickBot="1" x14ac:dyDescent="0.35">
      <c r="B11" s="245" t="s">
        <v>109</v>
      </c>
      <c r="C11" s="246">
        <v>100000</v>
      </c>
      <c r="D11" s="247">
        <v>114000</v>
      </c>
      <c r="E11" s="248">
        <v>165000</v>
      </c>
      <c r="F11" s="249">
        <v>153000</v>
      </c>
      <c r="G11" s="250">
        <v>165000</v>
      </c>
      <c r="H11" s="251">
        <v>187640</v>
      </c>
      <c r="I11" s="252">
        <v>200000</v>
      </c>
      <c r="J11" s="253">
        <v>145215</v>
      </c>
      <c r="K11" s="254">
        <v>200000</v>
      </c>
      <c r="L11" s="255">
        <v>168500</v>
      </c>
      <c r="M11" s="248">
        <v>240000</v>
      </c>
      <c r="N11" s="249">
        <v>217000</v>
      </c>
      <c r="O11" s="463">
        <v>220000</v>
      </c>
      <c r="P11" s="463">
        <v>135805</v>
      </c>
      <c r="Q11" s="464">
        <v>180000</v>
      </c>
      <c r="R11" s="465">
        <v>148334</v>
      </c>
      <c r="S11" s="453">
        <v>180000</v>
      </c>
    </row>
    <row r="12" spans="2:19" thickBot="1" x14ac:dyDescent="0.35">
      <c r="B12" s="114" t="s">
        <v>110</v>
      </c>
      <c r="C12" s="256">
        <f t="shared" ref="C12:Q12" si="0">SUM(C4:C11)</f>
        <v>535000</v>
      </c>
      <c r="D12" s="257">
        <f t="shared" si="0"/>
        <v>724500</v>
      </c>
      <c r="E12" s="258">
        <f t="shared" si="0"/>
        <v>1055000</v>
      </c>
      <c r="F12" s="259">
        <f t="shared" si="0"/>
        <v>946600</v>
      </c>
      <c r="G12" s="260">
        <f t="shared" si="0"/>
        <v>1030000</v>
      </c>
      <c r="H12" s="261">
        <f t="shared" si="0"/>
        <v>1187046</v>
      </c>
      <c r="I12" s="262">
        <f t="shared" si="0"/>
        <v>1460000</v>
      </c>
      <c r="J12" s="263">
        <f t="shared" si="0"/>
        <v>1122990</v>
      </c>
      <c r="K12" s="264">
        <f t="shared" si="0"/>
        <v>1450000</v>
      </c>
      <c r="L12" s="265">
        <f t="shared" si="0"/>
        <v>1150300</v>
      </c>
      <c r="M12" s="258">
        <f t="shared" si="0"/>
        <v>1765000</v>
      </c>
      <c r="N12" s="259">
        <f t="shared" si="0"/>
        <v>1558000</v>
      </c>
      <c r="O12" s="266">
        <f t="shared" si="0"/>
        <v>1870000</v>
      </c>
      <c r="P12" s="266">
        <f t="shared" si="0"/>
        <v>1536597</v>
      </c>
      <c r="Q12" s="305">
        <f t="shared" si="0"/>
        <v>1780000</v>
      </c>
      <c r="R12" s="454">
        <f>SUM(R4:R11)</f>
        <v>1557615</v>
      </c>
      <c r="S12" s="455">
        <f>SUM(S4:S11)</f>
        <v>1805000</v>
      </c>
    </row>
    <row r="17" spans="1:21" ht="19.5" x14ac:dyDescent="0.35">
      <c r="A17" s="306" t="s">
        <v>261</v>
      </c>
      <c r="C17" s="307"/>
      <c r="D17" s="307"/>
      <c r="E17" s="307"/>
      <c r="F17" s="307"/>
      <c r="G17" s="308"/>
      <c r="H17" s="309"/>
      <c r="I17" s="12"/>
      <c r="N17" s="520"/>
      <c r="O17" s="521"/>
      <c r="P17" s="521"/>
      <c r="Q17" s="521"/>
      <c r="R17" s="521"/>
      <c r="S17" s="521"/>
      <c r="T17" s="521"/>
      <c r="U17" s="521"/>
    </row>
    <row r="18" spans="1:21" ht="17.25" thickBot="1" x14ac:dyDescent="0.35">
      <c r="B18" s="12"/>
      <c r="C18" s="307"/>
      <c r="D18" s="307"/>
      <c r="E18" s="307"/>
      <c r="F18" s="307"/>
      <c r="G18" s="308"/>
      <c r="H18" s="309"/>
      <c r="I18" s="12"/>
      <c r="N18" s="521"/>
      <c r="O18" s="521"/>
      <c r="P18" s="521"/>
      <c r="Q18" s="521"/>
      <c r="R18" s="521"/>
      <c r="S18" s="521"/>
      <c r="T18" s="521"/>
      <c r="U18" s="521"/>
    </row>
    <row r="19" spans="1:21" ht="33.75" thickBot="1" x14ac:dyDescent="0.35">
      <c r="A19" s="310" t="s">
        <v>193</v>
      </c>
      <c r="B19" s="310" t="s">
        <v>194</v>
      </c>
      <c r="C19" s="311" t="s">
        <v>195</v>
      </c>
      <c r="D19" s="311" t="s">
        <v>196</v>
      </c>
      <c r="E19" s="311" t="s">
        <v>197</v>
      </c>
      <c r="F19" s="311" t="s">
        <v>198</v>
      </c>
      <c r="G19" s="312" t="s">
        <v>199</v>
      </c>
      <c r="H19" s="313" t="s">
        <v>200</v>
      </c>
      <c r="I19" s="313" t="s">
        <v>222</v>
      </c>
      <c r="J19" s="444" t="s">
        <v>256</v>
      </c>
      <c r="N19" s="416"/>
      <c r="O19" s="522"/>
      <c r="P19" s="522"/>
      <c r="Q19" s="522"/>
      <c r="R19" s="522"/>
      <c r="S19" s="522"/>
      <c r="T19" s="522"/>
      <c r="U19" s="521"/>
    </row>
    <row r="20" spans="1:21" x14ac:dyDescent="0.3">
      <c r="A20" s="314">
        <v>518</v>
      </c>
      <c r="B20" s="315" t="s">
        <v>201</v>
      </c>
      <c r="C20" s="316">
        <v>54410</v>
      </c>
      <c r="D20" s="317">
        <v>69120</v>
      </c>
      <c r="E20" s="317">
        <v>94440</v>
      </c>
      <c r="F20" s="317">
        <v>79840</v>
      </c>
      <c r="G20" s="318">
        <v>107950</v>
      </c>
      <c r="H20" s="318">
        <v>113550</v>
      </c>
      <c r="I20" s="430">
        <v>109900</v>
      </c>
      <c r="J20" s="441"/>
      <c r="N20" s="522"/>
      <c r="O20" s="523"/>
      <c r="P20" s="523"/>
      <c r="Q20" s="523"/>
      <c r="R20" s="523"/>
      <c r="S20" s="523"/>
      <c r="T20" s="523"/>
      <c r="U20" s="521"/>
    </row>
    <row r="21" spans="1:21" x14ac:dyDescent="0.3">
      <c r="A21" s="314">
        <v>501</v>
      </c>
      <c r="B21" s="320" t="s">
        <v>202</v>
      </c>
      <c r="C21" s="321">
        <v>6989</v>
      </c>
      <c r="D21" s="317">
        <v>1536</v>
      </c>
      <c r="E21" s="317">
        <v>1510</v>
      </c>
      <c r="F21" s="317">
        <v>2101</v>
      </c>
      <c r="G21" s="322">
        <v>6083.45</v>
      </c>
      <c r="H21" s="322">
        <v>2777.42</v>
      </c>
      <c r="I21" s="192">
        <v>7075.49</v>
      </c>
      <c r="J21" s="322"/>
      <c r="N21" s="522"/>
      <c r="O21" s="523"/>
      <c r="P21" s="523"/>
      <c r="Q21" s="523"/>
      <c r="R21" s="523"/>
      <c r="S21" s="523"/>
      <c r="T21" s="523"/>
      <c r="U21" s="521"/>
    </row>
    <row r="22" spans="1:21" x14ac:dyDescent="0.3">
      <c r="A22" s="323">
        <v>513</v>
      </c>
      <c r="B22" s="324" t="s">
        <v>187</v>
      </c>
      <c r="C22" s="321"/>
      <c r="D22" s="325"/>
      <c r="E22" s="325"/>
      <c r="F22" s="325"/>
      <c r="G22" s="322"/>
      <c r="H22" s="322"/>
      <c r="I22" s="192"/>
      <c r="J22" s="322"/>
      <c r="N22" s="522"/>
      <c r="O22" s="523"/>
      <c r="P22" s="523"/>
      <c r="Q22" s="523"/>
      <c r="R22" s="523"/>
      <c r="S22" s="523"/>
      <c r="T22" s="523"/>
      <c r="U22" s="521"/>
    </row>
    <row r="23" spans="1:21" x14ac:dyDescent="0.3">
      <c r="A23" s="323">
        <v>512</v>
      </c>
      <c r="B23" s="324" t="s">
        <v>203</v>
      </c>
      <c r="C23" s="321">
        <v>2358</v>
      </c>
      <c r="D23" s="325">
        <v>3241</v>
      </c>
      <c r="E23" s="325">
        <v>900</v>
      </c>
      <c r="F23" s="325">
        <v>9464</v>
      </c>
      <c r="G23" s="322">
        <v>8925</v>
      </c>
      <c r="H23" s="322">
        <v>9748</v>
      </c>
      <c r="I23" s="192">
        <v>7326</v>
      </c>
      <c r="J23" s="322"/>
      <c r="N23" s="522"/>
      <c r="O23" s="523"/>
      <c r="P23" s="523"/>
      <c r="Q23" s="523"/>
      <c r="R23" s="523"/>
      <c r="S23" s="523"/>
      <c r="T23" s="523"/>
      <c r="U23" s="521"/>
    </row>
    <row r="24" spans="1:21" x14ac:dyDescent="0.3">
      <c r="A24" s="326">
        <v>518</v>
      </c>
      <c r="B24" s="327" t="s">
        <v>204</v>
      </c>
      <c r="C24" s="321">
        <v>146.6</v>
      </c>
      <c r="D24" s="325">
        <v>56</v>
      </c>
      <c r="E24" s="325">
        <v>466.38</v>
      </c>
      <c r="F24" s="325">
        <v>250</v>
      </c>
      <c r="G24" s="322">
        <v>247.93</v>
      </c>
      <c r="H24" s="322">
        <v>7.46</v>
      </c>
      <c r="I24" s="192">
        <v>4.13</v>
      </c>
      <c r="J24" s="322"/>
      <c r="N24" s="522"/>
      <c r="O24" s="523"/>
      <c r="P24" s="523"/>
      <c r="Q24" s="523"/>
      <c r="R24" s="523"/>
      <c r="S24" s="523"/>
      <c r="T24" s="523"/>
      <c r="U24" s="521"/>
    </row>
    <row r="25" spans="1:21" x14ac:dyDescent="0.3">
      <c r="A25" s="326">
        <v>518</v>
      </c>
      <c r="B25" s="327" t="s">
        <v>205</v>
      </c>
      <c r="C25" s="321"/>
      <c r="D25" s="325"/>
      <c r="E25" s="325"/>
      <c r="F25" s="325"/>
      <c r="G25" s="322"/>
      <c r="H25" s="322"/>
      <c r="I25" s="205"/>
      <c r="J25" s="322"/>
      <c r="N25" s="522"/>
      <c r="O25" s="523"/>
      <c r="P25" s="523"/>
      <c r="Q25" s="523"/>
      <c r="R25" s="523"/>
      <c r="S25" s="523"/>
      <c r="T25" s="523"/>
      <c r="U25" s="521"/>
    </row>
    <row r="26" spans="1:21" x14ac:dyDescent="0.3">
      <c r="A26" s="326">
        <v>518</v>
      </c>
      <c r="B26" s="327" t="s">
        <v>206</v>
      </c>
      <c r="C26" s="321"/>
      <c r="D26" s="325">
        <v>139</v>
      </c>
      <c r="E26" s="325">
        <v>639</v>
      </c>
      <c r="F26" s="325">
        <v>636</v>
      </c>
      <c r="G26" s="322">
        <v>128.1</v>
      </c>
      <c r="H26" s="322">
        <v>213.7</v>
      </c>
      <c r="I26" s="192">
        <v>88</v>
      </c>
      <c r="J26" s="322"/>
      <c r="N26" s="522"/>
      <c r="O26" s="523"/>
      <c r="P26" s="523"/>
      <c r="Q26" s="523"/>
      <c r="R26" s="523"/>
      <c r="S26" s="523"/>
      <c r="T26" s="523"/>
      <c r="U26" s="521"/>
    </row>
    <row r="27" spans="1:21" x14ac:dyDescent="0.3">
      <c r="A27" s="326">
        <v>518</v>
      </c>
      <c r="B27" s="327" t="s">
        <v>207</v>
      </c>
      <c r="C27" s="321"/>
      <c r="D27" s="325">
        <v>4497</v>
      </c>
      <c r="E27" s="325"/>
      <c r="F27" s="325"/>
      <c r="G27" s="322"/>
      <c r="H27" s="322"/>
      <c r="I27" s="195"/>
      <c r="J27" s="322"/>
      <c r="N27" s="522"/>
      <c r="O27" s="523"/>
      <c r="P27" s="523"/>
      <c r="Q27" s="523"/>
      <c r="R27" s="523"/>
      <c r="S27" s="523"/>
      <c r="T27" s="523"/>
      <c r="U27" s="521"/>
    </row>
    <row r="28" spans="1:21" x14ac:dyDescent="0.3">
      <c r="A28" s="326">
        <v>518</v>
      </c>
      <c r="B28" s="327" t="s">
        <v>208</v>
      </c>
      <c r="C28" s="321">
        <v>236</v>
      </c>
      <c r="D28" s="325"/>
      <c r="E28" s="325"/>
      <c r="F28" s="325"/>
      <c r="G28" s="322"/>
      <c r="H28" s="322"/>
      <c r="I28" s="205"/>
      <c r="J28" s="322"/>
      <c r="N28" s="522"/>
      <c r="O28" s="523"/>
      <c r="P28" s="523"/>
      <c r="Q28" s="523"/>
      <c r="R28" s="523"/>
      <c r="S28" s="523"/>
      <c r="T28" s="523"/>
      <c r="U28" s="521"/>
    </row>
    <row r="29" spans="1:21" ht="17.25" thickBot="1" x14ac:dyDescent="0.35">
      <c r="A29" s="328">
        <v>521</v>
      </c>
      <c r="B29" s="329" t="s">
        <v>209</v>
      </c>
      <c r="C29" s="330"/>
      <c r="D29" s="331"/>
      <c r="E29" s="331"/>
      <c r="F29" s="331"/>
      <c r="G29" s="332">
        <v>4732.58</v>
      </c>
      <c r="H29" s="332"/>
      <c r="I29" s="440"/>
      <c r="J29" s="333"/>
      <c r="N29" s="524"/>
      <c r="O29" s="525"/>
      <c r="P29" s="525"/>
      <c r="Q29" s="525"/>
      <c r="R29" s="525"/>
      <c r="S29" s="525"/>
      <c r="T29" s="525"/>
      <c r="U29" s="521"/>
    </row>
    <row r="30" spans="1:21" ht="17.25" thickBot="1" x14ac:dyDescent="0.35">
      <c r="A30" s="334"/>
      <c r="B30" s="335" t="s">
        <v>210</v>
      </c>
      <c r="C30" s="336">
        <f>SUM(C20:C28)</f>
        <v>64139.6</v>
      </c>
      <c r="D30" s="336">
        <f>SUM(D20:D28)</f>
        <v>78589</v>
      </c>
      <c r="E30" s="336">
        <f>SUM(E20:E28)</f>
        <v>97955.38</v>
      </c>
      <c r="F30" s="336">
        <f>SUM(F20:F28)</f>
        <v>92291</v>
      </c>
      <c r="G30" s="337">
        <f>SUM(G20:G29)</f>
        <v>128067.06</v>
      </c>
      <c r="H30" s="338">
        <f>SUM(H20:H29)</f>
        <v>126296.58</v>
      </c>
      <c r="I30" s="66">
        <f>SUM(I20:I27)</f>
        <v>124393.62000000001</v>
      </c>
      <c r="J30" s="442"/>
    </row>
    <row r="31" spans="1:21" ht="17.25" thickBot="1" x14ac:dyDescent="0.35">
      <c r="A31" s="339"/>
      <c r="B31" s="339" t="s">
        <v>211</v>
      </c>
      <c r="C31" s="340">
        <v>80000</v>
      </c>
      <c r="D31" s="340">
        <v>75000</v>
      </c>
      <c r="E31" s="340">
        <v>150000</v>
      </c>
      <c r="F31" s="340">
        <v>150000</v>
      </c>
      <c r="G31" s="341">
        <v>150000</v>
      </c>
      <c r="H31" s="341">
        <v>180000</v>
      </c>
      <c r="I31" s="341">
        <v>160000</v>
      </c>
      <c r="J31" s="443">
        <v>160000</v>
      </c>
    </row>
    <row r="32" spans="1:21" x14ac:dyDescent="0.3">
      <c r="B32" s="12"/>
      <c r="C32" s="342">
        <f>C31-C30</f>
        <v>15860.400000000001</v>
      </c>
      <c r="D32" s="343">
        <f>D31-D30</f>
        <v>-3589</v>
      </c>
      <c r="E32" s="344">
        <f>E31-E30</f>
        <v>52044.619999999995</v>
      </c>
      <c r="F32" s="344">
        <f>F31-F30</f>
        <v>57709</v>
      </c>
      <c r="G32" s="345">
        <v>21932.94</v>
      </c>
      <c r="H32" s="345">
        <f>H31-H30</f>
        <v>53703.42</v>
      </c>
      <c r="I32" s="342">
        <f>I31-I30</f>
        <v>35606.37999999999</v>
      </c>
      <c r="J32" s="309"/>
    </row>
    <row r="33" spans="1:10" x14ac:dyDescent="0.3">
      <c r="B33" s="12"/>
      <c r="C33" s="12"/>
      <c r="D33" s="12"/>
      <c r="E33" s="12"/>
      <c r="F33" s="12"/>
      <c r="G33" s="75"/>
      <c r="H33" s="309"/>
      <c r="I33" s="12"/>
    </row>
    <row r="34" spans="1:10" x14ac:dyDescent="0.3">
      <c r="B34" s="346" t="s">
        <v>212</v>
      </c>
      <c r="C34" s="12"/>
      <c r="D34" s="12"/>
      <c r="E34" s="12"/>
      <c r="F34" s="12"/>
      <c r="G34" s="75"/>
      <c r="H34" s="309"/>
      <c r="I34" s="12"/>
    </row>
    <row r="35" spans="1:10" x14ac:dyDescent="0.3">
      <c r="C35" s="307"/>
      <c r="D35" s="307"/>
      <c r="E35" s="307"/>
      <c r="F35" s="307"/>
      <c r="G35" s="308"/>
      <c r="H35" s="309"/>
      <c r="I35" s="12"/>
    </row>
    <row r="36" spans="1:10" x14ac:dyDescent="0.3">
      <c r="B36" s="346" t="s">
        <v>313</v>
      </c>
      <c r="C36" s="346" t="s">
        <v>213</v>
      </c>
      <c r="D36" s="346"/>
      <c r="E36" s="346"/>
      <c r="F36" s="346"/>
      <c r="G36" s="347"/>
      <c r="H36" s="309"/>
      <c r="I36" s="12"/>
    </row>
    <row r="37" spans="1:10" x14ac:dyDescent="0.3">
      <c r="C37" s="12"/>
      <c r="D37" s="12"/>
      <c r="E37" s="12"/>
      <c r="F37" s="12"/>
      <c r="G37" s="75"/>
      <c r="H37" s="309"/>
      <c r="I37" s="12"/>
    </row>
    <row r="38" spans="1:10" x14ac:dyDescent="0.3">
      <c r="B38" s="267" t="s">
        <v>215</v>
      </c>
      <c r="C38" s="12"/>
      <c r="D38" s="12"/>
      <c r="E38" s="12"/>
      <c r="F38" s="12"/>
      <c r="G38" s="75"/>
      <c r="H38" s="309"/>
      <c r="I38" s="12"/>
    </row>
    <row r="39" spans="1:10" x14ac:dyDescent="0.3">
      <c r="B39" s="346"/>
      <c r="C39" s="12"/>
      <c r="D39" s="12"/>
      <c r="E39" s="12"/>
      <c r="F39" s="12"/>
      <c r="G39" s="75"/>
      <c r="H39" s="309"/>
      <c r="I39" s="12"/>
    </row>
    <row r="41" spans="1:10" ht="19.5" x14ac:dyDescent="0.35">
      <c r="A41" s="306" t="s">
        <v>262</v>
      </c>
      <c r="B41" s="12"/>
      <c r="C41" s="307"/>
      <c r="D41" s="307"/>
      <c r="E41" s="307"/>
      <c r="F41" s="307"/>
      <c r="G41" s="308"/>
      <c r="H41" s="309"/>
      <c r="I41" s="12"/>
    </row>
    <row r="42" spans="1:10" ht="17.25" thickBot="1" x14ac:dyDescent="0.35">
      <c r="B42" s="12"/>
      <c r="C42" s="307"/>
      <c r="D42" s="307"/>
      <c r="E42" s="307"/>
      <c r="F42" s="307"/>
      <c r="G42" s="308"/>
      <c r="H42" s="309"/>
      <c r="I42" s="12"/>
    </row>
    <row r="43" spans="1:10" ht="33.75" thickBot="1" x14ac:dyDescent="0.35">
      <c r="A43" s="310" t="s">
        <v>193</v>
      </c>
      <c r="B43" s="310" t="s">
        <v>194</v>
      </c>
      <c r="C43" s="311" t="s">
        <v>195</v>
      </c>
      <c r="D43" s="311" t="s">
        <v>196</v>
      </c>
      <c r="E43" s="311" t="s">
        <v>197</v>
      </c>
      <c r="F43" s="311" t="s">
        <v>216</v>
      </c>
      <c r="G43" s="312" t="s">
        <v>199</v>
      </c>
      <c r="H43" s="350" t="s">
        <v>200</v>
      </c>
      <c r="I43" s="445" t="s">
        <v>222</v>
      </c>
      <c r="J43" s="444" t="s">
        <v>256</v>
      </c>
    </row>
    <row r="44" spans="1:10" x14ac:dyDescent="0.3">
      <c r="A44" s="314">
        <v>518</v>
      </c>
      <c r="B44" s="351" t="s">
        <v>201</v>
      </c>
      <c r="C44" s="352">
        <v>88550</v>
      </c>
      <c r="D44" s="352">
        <v>150440</v>
      </c>
      <c r="E44" s="352">
        <v>142616</v>
      </c>
      <c r="F44" s="352">
        <v>154120</v>
      </c>
      <c r="G44" s="318">
        <v>220300</v>
      </c>
      <c r="H44" s="318">
        <v>214000</v>
      </c>
      <c r="I44" s="363">
        <v>222200</v>
      </c>
      <c r="J44" s="413"/>
    </row>
    <row r="45" spans="1:10" x14ac:dyDescent="0.3">
      <c r="A45" s="314">
        <v>501</v>
      </c>
      <c r="B45" s="314" t="s">
        <v>202</v>
      </c>
      <c r="C45" s="317">
        <f>611+273</f>
        <v>884</v>
      </c>
      <c r="D45" s="317">
        <v>9978</v>
      </c>
      <c r="E45" s="317">
        <v>3170.86</v>
      </c>
      <c r="F45" s="317">
        <v>363</v>
      </c>
      <c r="G45" s="322">
        <v>1436</v>
      </c>
      <c r="H45" s="322">
        <v>890.2</v>
      </c>
      <c r="I45" s="368">
        <v>6313.75</v>
      </c>
      <c r="J45" s="322"/>
    </row>
    <row r="46" spans="1:10" x14ac:dyDescent="0.3">
      <c r="A46" s="323">
        <v>501</v>
      </c>
      <c r="B46" s="323" t="s">
        <v>217</v>
      </c>
      <c r="C46" s="325">
        <v>13771</v>
      </c>
      <c r="D46" s="325"/>
      <c r="E46" s="325"/>
      <c r="F46" s="325"/>
      <c r="G46" s="322"/>
      <c r="H46" s="322"/>
      <c r="I46" s="368"/>
      <c r="J46" s="322"/>
    </row>
    <row r="47" spans="1:10" x14ac:dyDescent="0.3">
      <c r="A47" s="323">
        <v>512</v>
      </c>
      <c r="B47" s="323" t="s">
        <v>203</v>
      </c>
      <c r="C47" s="325">
        <v>4218</v>
      </c>
      <c r="D47" s="325">
        <v>3527</v>
      </c>
      <c r="E47" s="325"/>
      <c r="F47" s="325"/>
      <c r="G47" s="322">
        <v>15354</v>
      </c>
      <c r="H47" s="322"/>
      <c r="I47" s="368">
        <v>5457</v>
      </c>
      <c r="J47" s="322"/>
    </row>
    <row r="48" spans="1:10" x14ac:dyDescent="0.3">
      <c r="A48" s="326">
        <v>518</v>
      </c>
      <c r="B48" s="326" t="s">
        <v>204</v>
      </c>
      <c r="C48" s="325">
        <v>97.72</v>
      </c>
      <c r="D48" s="325">
        <v>39</v>
      </c>
      <c r="E48" s="325">
        <v>26.42</v>
      </c>
      <c r="F48" s="325">
        <v>2.7</v>
      </c>
      <c r="G48" s="322">
        <v>10.42</v>
      </c>
      <c r="H48" s="322"/>
      <c r="I48" s="368"/>
      <c r="J48" s="322"/>
    </row>
    <row r="49" spans="1:10" x14ac:dyDescent="0.3">
      <c r="A49" s="326">
        <v>518</v>
      </c>
      <c r="B49" s="326" t="s">
        <v>206</v>
      </c>
      <c r="C49" s="325"/>
      <c r="D49" s="325">
        <v>1643</v>
      </c>
      <c r="E49" s="325">
        <v>873.8</v>
      </c>
      <c r="F49" s="325">
        <v>2107</v>
      </c>
      <c r="G49" s="322">
        <v>6749.2</v>
      </c>
      <c r="H49" s="322">
        <v>16592.099999999999</v>
      </c>
      <c r="I49" s="368">
        <v>10020.299999999999</v>
      </c>
      <c r="J49" s="322"/>
    </row>
    <row r="50" spans="1:10" x14ac:dyDescent="0.3">
      <c r="A50" s="326">
        <v>511</v>
      </c>
      <c r="B50" s="326" t="s">
        <v>218</v>
      </c>
      <c r="C50" s="325"/>
      <c r="D50" s="325">
        <v>1780</v>
      </c>
      <c r="E50" s="325"/>
      <c r="F50" s="325"/>
      <c r="G50" s="322"/>
      <c r="H50" s="322"/>
      <c r="I50" s="368">
        <v>2160</v>
      </c>
      <c r="J50" s="322"/>
    </row>
    <row r="51" spans="1:10" ht="17.25" thickBot="1" x14ac:dyDescent="0.35">
      <c r="A51" s="353">
        <v>518</v>
      </c>
      <c r="B51" s="354" t="s">
        <v>219</v>
      </c>
      <c r="C51" s="355">
        <f>1550.5+1500+398.36</f>
        <v>3448.86</v>
      </c>
      <c r="D51" s="355"/>
      <c r="E51" s="355">
        <v>3126</v>
      </c>
      <c r="F51" s="355">
        <v>20616</v>
      </c>
      <c r="G51" s="356">
        <v>54822.34</v>
      </c>
      <c r="H51" s="356">
        <v>38340.25</v>
      </c>
      <c r="I51" s="415">
        <v>16040.64</v>
      </c>
      <c r="J51" s="356"/>
    </row>
    <row r="52" spans="1:10" ht="17.25" thickBot="1" x14ac:dyDescent="0.35">
      <c r="A52" s="334"/>
      <c r="B52" s="335" t="s">
        <v>210</v>
      </c>
      <c r="C52" s="336">
        <f t="shared" ref="C52:G52" si="1">SUM(C44:C51)</f>
        <v>110969.58</v>
      </c>
      <c r="D52" s="336">
        <f t="shared" si="1"/>
        <v>167407</v>
      </c>
      <c r="E52" s="336">
        <f t="shared" si="1"/>
        <v>149813.07999999999</v>
      </c>
      <c r="F52" s="336">
        <f t="shared" si="1"/>
        <v>177208.7</v>
      </c>
      <c r="G52" s="337">
        <f t="shared" si="1"/>
        <v>298671.96000000002</v>
      </c>
      <c r="H52" s="338">
        <f>SUM(H44:H51)</f>
        <v>269822.55000000005</v>
      </c>
      <c r="I52" s="337">
        <f>SUM(I44:I51)</f>
        <v>262191.69</v>
      </c>
      <c r="J52" s="442"/>
    </row>
    <row r="53" spans="1:10" ht="17.25" thickBot="1" x14ac:dyDescent="0.35">
      <c r="A53" s="339"/>
      <c r="B53" s="339" t="s">
        <v>211</v>
      </c>
      <c r="C53" s="340">
        <v>120000</v>
      </c>
      <c r="D53" s="340">
        <v>115000</v>
      </c>
      <c r="E53" s="340">
        <v>200000</v>
      </c>
      <c r="F53" s="340">
        <v>200000</v>
      </c>
      <c r="G53" s="341">
        <v>290000</v>
      </c>
      <c r="H53" s="341">
        <v>320000</v>
      </c>
      <c r="I53" s="381">
        <v>300000</v>
      </c>
      <c r="J53" s="443">
        <v>300000</v>
      </c>
    </row>
    <row r="54" spans="1:10" x14ac:dyDescent="0.3">
      <c r="B54" s="12"/>
      <c r="C54" s="342">
        <f>C53-C52</f>
        <v>9030.4199999999983</v>
      </c>
      <c r="D54" s="343">
        <f>D53-D52</f>
        <v>-52407</v>
      </c>
      <c r="E54" s="344">
        <f>E53-E52</f>
        <v>50186.920000000013</v>
      </c>
      <c r="F54" s="344">
        <f>F53-F52</f>
        <v>22791.299999999988</v>
      </c>
      <c r="G54" s="357">
        <v>-8671.9599999999991</v>
      </c>
      <c r="H54" s="345">
        <f>H53-H52</f>
        <v>50177.449999999953</v>
      </c>
      <c r="I54" s="342">
        <f>I53-I52</f>
        <v>37808.31</v>
      </c>
    </row>
    <row r="55" spans="1:10" x14ac:dyDescent="0.3">
      <c r="B55" s="12"/>
      <c r="C55" s="307"/>
      <c r="D55" s="307"/>
      <c r="E55" s="307"/>
      <c r="F55" s="307"/>
      <c r="G55" s="308"/>
      <c r="H55" s="309"/>
      <c r="I55" s="12"/>
    </row>
    <row r="56" spans="1:10" x14ac:dyDescent="0.3">
      <c r="B56" s="346" t="s">
        <v>220</v>
      </c>
      <c r="C56" s="307"/>
      <c r="D56" s="307"/>
      <c r="E56" s="307"/>
      <c r="F56" s="307"/>
      <c r="G56" s="308"/>
      <c r="H56" s="309"/>
      <c r="I56" s="12"/>
    </row>
    <row r="57" spans="1:10" x14ac:dyDescent="0.3">
      <c r="B57" s="12"/>
      <c r="C57" s="346" t="s">
        <v>213</v>
      </c>
      <c r="D57" s="346"/>
      <c r="E57" s="346"/>
      <c r="F57" s="346"/>
      <c r="G57" s="347"/>
      <c r="H57" s="309"/>
      <c r="I57" s="12"/>
    </row>
    <row r="58" spans="1:10" x14ac:dyDescent="0.3">
      <c r="B58" s="346" t="s">
        <v>214</v>
      </c>
      <c r="C58" s="12"/>
      <c r="D58" s="12"/>
      <c r="E58" s="12"/>
      <c r="F58" s="12"/>
      <c r="G58" s="75"/>
      <c r="H58" s="309"/>
      <c r="I58" s="12"/>
    </row>
    <row r="59" spans="1:10" x14ac:dyDescent="0.3">
      <c r="C59" s="12"/>
      <c r="D59" s="12"/>
      <c r="E59" s="12"/>
      <c r="F59" s="12"/>
      <c r="G59" s="75"/>
      <c r="H59" s="309"/>
      <c r="I59" s="12"/>
    </row>
    <row r="60" spans="1:10" x14ac:dyDescent="0.3">
      <c r="B60" s="267" t="s">
        <v>215</v>
      </c>
      <c r="C60" s="12"/>
      <c r="D60" s="12"/>
      <c r="E60" s="12"/>
      <c r="F60" s="12"/>
      <c r="G60" s="75"/>
      <c r="H60" s="309"/>
      <c r="I60" s="12"/>
    </row>
    <row r="61" spans="1:10" x14ac:dyDescent="0.3">
      <c r="B61" s="12"/>
      <c r="C61" s="348"/>
      <c r="D61" s="348"/>
      <c r="E61" s="348"/>
      <c r="F61" s="348"/>
      <c r="G61" s="349"/>
      <c r="H61" s="309"/>
      <c r="I61" s="12"/>
    </row>
    <row r="63" spans="1:10" ht="19.5" x14ac:dyDescent="0.35">
      <c r="A63" s="306" t="s">
        <v>263</v>
      </c>
      <c r="C63" s="307"/>
      <c r="D63" s="307"/>
      <c r="E63" s="307"/>
      <c r="F63" s="307"/>
      <c r="G63" s="308"/>
      <c r="H63" s="309"/>
      <c r="I63" s="12"/>
    </row>
    <row r="64" spans="1:10" ht="17.25" thickBot="1" x14ac:dyDescent="0.35">
      <c r="B64" s="12"/>
      <c r="C64" s="307"/>
      <c r="D64" s="307"/>
      <c r="E64" s="307"/>
      <c r="F64" s="307"/>
      <c r="G64" s="308"/>
      <c r="H64" s="309"/>
      <c r="I64" s="12"/>
    </row>
    <row r="65" spans="1:10" ht="33.75" thickBot="1" x14ac:dyDescent="0.35">
      <c r="A65" s="310" t="s">
        <v>193</v>
      </c>
      <c r="B65" s="310" t="s">
        <v>194</v>
      </c>
      <c r="C65" s="311" t="s">
        <v>195</v>
      </c>
      <c r="D65" s="311" t="s">
        <v>196</v>
      </c>
      <c r="E65" s="311" t="s">
        <v>197</v>
      </c>
      <c r="F65" s="358" t="s">
        <v>216</v>
      </c>
      <c r="G65" s="358" t="s">
        <v>199</v>
      </c>
      <c r="H65" s="350" t="s">
        <v>221</v>
      </c>
      <c r="I65" s="358" t="s">
        <v>222</v>
      </c>
      <c r="J65" s="444" t="s">
        <v>256</v>
      </c>
    </row>
    <row r="66" spans="1:10" x14ac:dyDescent="0.3">
      <c r="A66" s="359">
        <v>518</v>
      </c>
      <c r="B66" s="351" t="s">
        <v>201</v>
      </c>
      <c r="C66" s="360">
        <f>98300</f>
        <v>98300</v>
      </c>
      <c r="D66" s="360">
        <v>109360</v>
      </c>
      <c r="E66" s="360">
        <v>124200</v>
      </c>
      <c r="F66" s="361">
        <v>120800</v>
      </c>
      <c r="G66" s="362">
        <v>144800</v>
      </c>
      <c r="H66" s="363">
        <v>147350</v>
      </c>
      <c r="I66" s="430">
        <v>154000</v>
      </c>
      <c r="J66" s="413"/>
    </row>
    <row r="67" spans="1:10" x14ac:dyDescent="0.3">
      <c r="A67" s="364">
        <v>501</v>
      </c>
      <c r="B67" s="314" t="s">
        <v>202</v>
      </c>
      <c r="C67" s="365">
        <v>4129.5</v>
      </c>
      <c r="D67" s="365">
        <v>5986</v>
      </c>
      <c r="E67" s="365">
        <v>6478.05</v>
      </c>
      <c r="F67" s="366">
        <v>1999</v>
      </c>
      <c r="G67" s="367">
        <v>4830.41</v>
      </c>
      <c r="H67" s="368">
        <v>10218.629999999999</v>
      </c>
      <c r="I67" s="192">
        <v>13966</v>
      </c>
      <c r="J67" s="322"/>
    </row>
    <row r="68" spans="1:10" x14ac:dyDescent="0.3">
      <c r="A68" s="364">
        <v>518</v>
      </c>
      <c r="B68" s="314" t="s">
        <v>223</v>
      </c>
      <c r="C68" s="365"/>
      <c r="D68" s="365"/>
      <c r="E68" s="365"/>
      <c r="F68" s="366">
        <v>604</v>
      </c>
      <c r="G68" s="367">
        <v>3806.29</v>
      </c>
      <c r="H68" s="368">
        <v>3133.9</v>
      </c>
      <c r="I68" s="192">
        <v>32145.8</v>
      </c>
      <c r="J68" s="322"/>
    </row>
    <row r="69" spans="1:10" x14ac:dyDescent="0.3">
      <c r="A69" s="369">
        <v>512</v>
      </c>
      <c r="B69" s="323" t="s">
        <v>203</v>
      </c>
      <c r="C69" s="321">
        <v>521</v>
      </c>
      <c r="D69" s="321">
        <v>1395</v>
      </c>
      <c r="E69" s="321">
        <v>557</v>
      </c>
      <c r="F69" s="370">
        <v>1634</v>
      </c>
      <c r="G69" s="367">
        <v>597</v>
      </c>
      <c r="H69" s="368">
        <v>3721</v>
      </c>
      <c r="I69" s="192">
        <v>3417</v>
      </c>
      <c r="J69" s="322"/>
    </row>
    <row r="70" spans="1:10" x14ac:dyDescent="0.3">
      <c r="A70" s="77">
        <v>518</v>
      </c>
      <c r="B70" s="326" t="s">
        <v>204</v>
      </c>
      <c r="C70" s="321">
        <v>3124.72</v>
      </c>
      <c r="D70" s="321">
        <v>3566</v>
      </c>
      <c r="E70" s="321">
        <v>3444.13</v>
      </c>
      <c r="F70" s="370">
        <v>3127.15</v>
      </c>
      <c r="G70" s="367">
        <v>4030.53</v>
      </c>
      <c r="H70" s="368">
        <v>4853.57</v>
      </c>
      <c r="I70" s="192">
        <v>4882.47</v>
      </c>
      <c r="J70" s="322"/>
    </row>
    <row r="71" spans="1:10" x14ac:dyDescent="0.3">
      <c r="A71" s="77">
        <v>518</v>
      </c>
      <c r="B71" s="326" t="s">
        <v>206</v>
      </c>
      <c r="C71" s="321"/>
      <c r="D71" s="321">
        <v>741</v>
      </c>
      <c r="E71" s="321">
        <v>548.4</v>
      </c>
      <c r="F71" s="370">
        <v>258.10000000000002</v>
      </c>
      <c r="G71" s="367">
        <v>112.8</v>
      </c>
      <c r="H71" s="368">
        <v>112.4</v>
      </c>
      <c r="I71" s="192">
        <v>129</v>
      </c>
      <c r="J71" s="322"/>
    </row>
    <row r="72" spans="1:10" x14ac:dyDescent="0.3">
      <c r="A72" s="77">
        <v>518</v>
      </c>
      <c r="B72" s="326" t="s">
        <v>224</v>
      </c>
      <c r="C72" s="321">
        <f>604+525.5+604</f>
        <v>1733.5</v>
      </c>
      <c r="D72" s="321"/>
      <c r="E72" s="321">
        <v>2300</v>
      </c>
      <c r="F72" s="370">
        <v>3331.58</v>
      </c>
      <c r="G72" s="367">
        <v>26.62</v>
      </c>
      <c r="H72" s="368">
        <v>1823.34</v>
      </c>
      <c r="I72" s="192">
        <v>3402.39</v>
      </c>
      <c r="J72" s="322"/>
    </row>
    <row r="73" spans="1:10" x14ac:dyDescent="0.3">
      <c r="A73" s="77">
        <v>545</v>
      </c>
      <c r="B73" s="327" t="s">
        <v>225</v>
      </c>
      <c r="C73" s="321"/>
      <c r="D73" s="321"/>
      <c r="E73" s="321"/>
      <c r="F73" s="370"/>
      <c r="G73" s="371"/>
      <c r="H73" s="368"/>
      <c r="I73" s="192">
        <v>1041.48</v>
      </c>
      <c r="J73" s="322"/>
    </row>
    <row r="74" spans="1:10" ht="17.25" thickBot="1" x14ac:dyDescent="0.35">
      <c r="A74" s="372">
        <v>549</v>
      </c>
      <c r="B74" s="373" t="s">
        <v>226</v>
      </c>
      <c r="C74" s="374"/>
      <c r="D74" s="374"/>
      <c r="E74" s="374">
        <v>5100</v>
      </c>
      <c r="F74" s="375"/>
      <c r="G74" s="376"/>
      <c r="H74" s="377"/>
      <c r="I74" s="299">
        <v>1758.89</v>
      </c>
      <c r="J74" s="356"/>
    </row>
    <row r="75" spans="1:10" ht="17.25" thickBot="1" x14ac:dyDescent="0.35">
      <c r="A75" s="334"/>
      <c r="B75" s="335" t="s">
        <v>210</v>
      </c>
      <c r="C75" s="336">
        <f>SUM(C66:C72)</f>
        <v>107808.72</v>
      </c>
      <c r="D75" s="336">
        <f>SUM(D66:D72)</f>
        <v>121048</v>
      </c>
      <c r="E75" s="336">
        <f>SUM(E66:E74)</f>
        <v>142627.57999999999</v>
      </c>
      <c r="F75" s="379">
        <f>SUM(F66:F72)</f>
        <v>131753.82999999999</v>
      </c>
      <c r="G75" s="337">
        <f>SUM(G66:G74)</f>
        <v>158203.65</v>
      </c>
      <c r="H75" s="338">
        <f>SUM(H66:H74)</f>
        <v>171212.84</v>
      </c>
      <c r="I75" s="65">
        <f>SUM(I66:I74)</f>
        <v>214743.03000000003</v>
      </c>
      <c r="J75" s="442"/>
    </row>
    <row r="76" spans="1:10" ht="17.25" thickBot="1" x14ac:dyDescent="0.35">
      <c r="A76" s="339"/>
      <c r="B76" s="339" t="s">
        <v>211</v>
      </c>
      <c r="C76" s="340">
        <v>130000</v>
      </c>
      <c r="D76" s="340">
        <v>125000</v>
      </c>
      <c r="E76" s="340">
        <v>150000</v>
      </c>
      <c r="F76" s="380">
        <v>160000</v>
      </c>
      <c r="G76" s="381">
        <v>200000</v>
      </c>
      <c r="H76" s="341">
        <v>210000</v>
      </c>
      <c r="I76" s="380">
        <v>200000</v>
      </c>
      <c r="J76" s="443">
        <v>225000</v>
      </c>
    </row>
    <row r="77" spans="1:10" x14ac:dyDescent="0.3">
      <c r="A77" s="97"/>
      <c r="B77" s="382" t="s">
        <v>86</v>
      </c>
      <c r="C77" s="383">
        <f t="shared" ref="C77:H77" si="2">C76-C75</f>
        <v>22191.279999999999</v>
      </c>
      <c r="D77" s="383">
        <f t="shared" si="2"/>
        <v>3952</v>
      </c>
      <c r="E77" s="383">
        <f t="shared" si="2"/>
        <v>7372.4200000000128</v>
      </c>
      <c r="F77" s="383">
        <f t="shared" si="2"/>
        <v>28246.170000000013</v>
      </c>
      <c r="G77" s="384">
        <f t="shared" si="2"/>
        <v>41796.350000000006</v>
      </c>
      <c r="H77" s="384">
        <f t="shared" si="2"/>
        <v>38787.160000000003</v>
      </c>
      <c r="I77" s="343">
        <f>I76-I75</f>
        <v>-14743.030000000028</v>
      </c>
    </row>
    <row r="78" spans="1:10" x14ac:dyDescent="0.3">
      <c r="B78" s="12"/>
      <c r="C78" s="307"/>
      <c r="D78" s="307"/>
      <c r="E78" s="307"/>
      <c r="F78" s="307"/>
      <c r="G78" s="308"/>
      <c r="H78" s="309"/>
      <c r="I78" s="12"/>
    </row>
    <row r="79" spans="1:10" x14ac:dyDescent="0.3">
      <c r="B79" s="346" t="s">
        <v>227</v>
      </c>
      <c r="C79" s="307"/>
      <c r="D79" s="307"/>
      <c r="E79" s="307"/>
      <c r="F79" s="307"/>
      <c r="G79" s="308"/>
      <c r="H79" s="309"/>
      <c r="I79" s="12"/>
    </row>
    <row r="80" spans="1:10" x14ac:dyDescent="0.3">
      <c r="B80" s="12"/>
      <c r="C80" s="346" t="s">
        <v>213</v>
      </c>
      <c r="D80" s="346"/>
      <c r="E80" s="346"/>
      <c r="F80" s="346"/>
      <c r="G80" s="347"/>
      <c r="H80" s="309"/>
      <c r="I80" s="12"/>
    </row>
    <row r="81" spans="1:10" x14ac:dyDescent="0.3">
      <c r="B81" s="346" t="s">
        <v>214</v>
      </c>
      <c r="C81" s="12"/>
      <c r="D81" s="12"/>
      <c r="E81" s="12"/>
      <c r="F81" s="12"/>
      <c r="G81" s="75"/>
      <c r="H81" s="309"/>
      <c r="I81" s="12"/>
    </row>
    <row r="82" spans="1:10" x14ac:dyDescent="0.3">
      <c r="C82" s="12"/>
      <c r="D82" s="12"/>
      <c r="E82" s="12"/>
      <c r="F82" s="12"/>
      <c r="G82" s="75"/>
      <c r="H82" s="309"/>
      <c r="I82" s="12"/>
    </row>
    <row r="83" spans="1:10" x14ac:dyDescent="0.3">
      <c r="B83" s="267" t="s">
        <v>228</v>
      </c>
      <c r="C83" s="12"/>
      <c r="D83" s="12"/>
      <c r="E83" s="12"/>
      <c r="F83" s="12"/>
      <c r="G83" s="75"/>
      <c r="H83" s="309"/>
      <c r="I83" s="12"/>
    </row>
    <row r="84" spans="1:10" x14ac:dyDescent="0.3">
      <c r="B84" s="12"/>
      <c r="C84" s="348"/>
      <c r="D84" s="348"/>
      <c r="E84" s="348"/>
      <c r="F84" s="348"/>
      <c r="G84" s="349"/>
      <c r="H84" s="309"/>
      <c r="I84" s="12"/>
    </row>
    <row r="86" spans="1:10" ht="19.5" x14ac:dyDescent="0.35">
      <c r="A86" s="306" t="s">
        <v>260</v>
      </c>
      <c r="C86" s="307"/>
      <c r="D86" s="307"/>
      <c r="E86" s="307"/>
      <c r="F86" s="307"/>
      <c r="G86" s="308"/>
      <c r="H86" s="309"/>
      <c r="I86" s="12"/>
    </row>
    <row r="87" spans="1:10" ht="17.25" thickBot="1" x14ac:dyDescent="0.35">
      <c r="B87" s="12"/>
      <c r="C87" s="307"/>
      <c r="D87" s="307"/>
      <c r="E87" s="307"/>
      <c r="F87" s="307"/>
      <c r="G87" s="308"/>
      <c r="H87" s="309"/>
      <c r="I87" s="12"/>
    </row>
    <row r="88" spans="1:10" ht="33.75" thickBot="1" x14ac:dyDescent="0.35">
      <c r="A88" s="310" t="s">
        <v>193</v>
      </c>
      <c r="B88" s="385" t="s">
        <v>229</v>
      </c>
      <c r="C88" s="311" t="s">
        <v>195</v>
      </c>
      <c r="D88" s="311" t="s">
        <v>196</v>
      </c>
      <c r="E88" s="311" t="s">
        <v>197</v>
      </c>
      <c r="F88" s="311" t="s">
        <v>216</v>
      </c>
      <c r="G88" s="312" t="s">
        <v>199</v>
      </c>
      <c r="H88" s="313" t="s">
        <v>200</v>
      </c>
      <c r="I88" s="446" t="s">
        <v>259</v>
      </c>
      <c r="J88" s="444" t="s">
        <v>256</v>
      </c>
    </row>
    <row r="89" spans="1:10" x14ac:dyDescent="0.3">
      <c r="A89" s="351">
        <v>518</v>
      </c>
      <c r="B89" s="315" t="s">
        <v>201</v>
      </c>
      <c r="C89" s="386">
        <v>84760</v>
      </c>
      <c r="D89" s="352">
        <v>106207</v>
      </c>
      <c r="E89" s="352">
        <v>126280</v>
      </c>
      <c r="F89" s="387">
        <v>138520</v>
      </c>
      <c r="G89" s="318">
        <v>172800</v>
      </c>
      <c r="H89" s="318">
        <v>154400</v>
      </c>
      <c r="I89" s="363">
        <v>149200</v>
      </c>
      <c r="J89" s="413"/>
    </row>
    <row r="90" spans="1:10" x14ac:dyDescent="0.3">
      <c r="A90" s="314">
        <v>501</v>
      </c>
      <c r="B90" s="320" t="s">
        <v>202</v>
      </c>
      <c r="C90" s="365">
        <v>3567</v>
      </c>
      <c r="D90" s="317">
        <v>6238</v>
      </c>
      <c r="E90" s="317">
        <v>1870.9</v>
      </c>
      <c r="F90" s="388"/>
      <c r="G90" s="322">
        <v>14743.67</v>
      </c>
      <c r="H90" s="322">
        <v>5818.51</v>
      </c>
      <c r="I90" s="368">
        <v>2173.0100000000002</v>
      </c>
      <c r="J90" s="322"/>
    </row>
    <row r="91" spans="1:10" x14ac:dyDescent="0.3">
      <c r="A91" s="314">
        <v>524</v>
      </c>
      <c r="B91" s="320" t="s">
        <v>230</v>
      </c>
      <c r="C91" s="321">
        <v>2189.9699999999998</v>
      </c>
      <c r="D91" s="317">
        <v>3261</v>
      </c>
      <c r="E91" s="317"/>
      <c r="F91" s="388"/>
      <c r="G91" s="322"/>
      <c r="H91" s="322"/>
      <c r="I91" s="368"/>
      <c r="J91" s="322"/>
    </row>
    <row r="92" spans="1:10" x14ac:dyDescent="0.3">
      <c r="A92" s="323">
        <v>512</v>
      </c>
      <c r="B92" s="324" t="s">
        <v>203</v>
      </c>
      <c r="C92" s="321">
        <v>5615</v>
      </c>
      <c r="D92" s="325">
        <v>8390</v>
      </c>
      <c r="E92" s="325">
        <v>6082</v>
      </c>
      <c r="F92" s="389">
        <v>2250</v>
      </c>
      <c r="G92" s="322">
        <v>12560</v>
      </c>
      <c r="H92" s="322">
        <v>7103</v>
      </c>
      <c r="I92" s="368">
        <v>5368</v>
      </c>
      <c r="J92" s="322"/>
    </row>
    <row r="93" spans="1:10" x14ac:dyDescent="0.3">
      <c r="A93" s="326">
        <v>518</v>
      </c>
      <c r="B93" s="327" t="s">
        <v>204</v>
      </c>
      <c r="C93" s="321">
        <v>2931.17</v>
      </c>
      <c r="D93" s="325">
        <v>2940</v>
      </c>
      <c r="E93" s="325"/>
      <c r="F93" s="389">
        <v>339.24</v>
      </c>
      <c r="G93" s="322">
        <v>657.78</v>
      </c>
      <c r="H93" s="322">
        <v>525.63</v>
      </c>
      <c r="I93" s="368">
        <v>7486.94</v>
      </c>
      <c r="J93" s="322"/>
    </row>
    <row r="94" spans="1:10" x14ac:dyDescent="0.3">
      <c r="A94" s="326">
        <v>518</v>
      </c>
      <c r="B94" s="327" t="s">
        <v>231</v>
      </c>
      <c r="C94" s="321"/>
      <c r="D94" s="325"/>
      <c r="E94" s="325">
        <v>582.04999999999995</v>
      </c>
      <c r="F94" s="389"/>
      <c r="G94" s="322"/>
      <c r="H94" s="322"/>
      <c r="I94" s="368"/>
      <c r="J94" s="322"/>
    </row>
    <row r="95" spans="1:10" x14ac:dyDescent="0.3">
      <c r="A95" s="326">
        <v>518</v>
      </c>
      <c r="B95" s="327" t="s">
        <v>206</v>
      </c>
      <c r="C95" s="321"/>
      <c r="D95" s="325">
        <v>3065</v>
      </c>
      <c r="E95" s="325">
        <v>952</v>
      </c>
      <c r="F95" s="389">
        <v>428.4</v>
      </c>
      <c r="G95" s="322">
        <v>480.1</v>
      </c>
      <c r="H95" s="322">
        <v>234.6</v>
      </c>
      <c r="I95" s="368">
        <v>260.39999999999998</v>
      </c>
      <c r="J95" s="322"/>
    </row>
    <row r="96" spans="1:10" x14ac:dyDescent="0.3">
      <c r="A96" s="326">
        <v>513</v>
      </c>
      <c r="B96" s="327" t="s">
        <v>187</v>
      </c>
      <c r="C96" s="321"/>
      <c r="D96" s="325">
        <v>201</v>
      </c>
      <c r="E96" s="325"/>
      <c r="F96" s="389"/>
      <c r="G96" s="322"/>
      <c r="H96" s="322"/>
      <c r="I96" s="368">
        <v>2426</v>
      </c>
      <c r="J96" s="322"/>
    </row>
    <row r="97" spans="1:10" x14ac:dyDescent="0.3">
      <c r="A97" s="326">
        <v>518</v>
      </c>
      <c r="B97" s="327" t="s">
        <v>232</v>
      </c>
      <c r="C97" s="321">
        <v>650</v>
      </c>
      <c r="D97" s="325"/>
      <c r="E97" s="325"/>
      <c r="F97" s="389"/>
      <c r="G97" s="322">
        <v>3000</v>
      </c>
      <c r="H97" s="322">
        <v>3650</v>
      </c>
      <c r="I97" s="368"/>
      <c r="J97" s="322"/>
    </row>
    <row r="98" spans="1:10" x14ac:dyDescent="0.3">
      <c r="A98" s="326">
        <v>511</v>
      </c>
      <c r="B98" s="327" t="s">
        <v>218</v>
      </c>
      <c r="C98" s="321">
        <v>7139</v>
      </c>
      <c r="D98" s="325"/>
      <c r="E98" s="325"/>
      <c r="F98" s="389"/>
      <c r="G98" s="322"/>
      <c r="H98" s="322"/>
      <c r="I98" s="368"/>
      <c r="J98" s="322"/>
    </row>
    <row r="99" spans="1:10" x14ac:dyDescent="0.3">
      <c r="A99" s="326">
        <v>518</v>
      </c>
      <c r="B99" s="327" t="s">
        <v>208</v>
      </c>
      <c r="C99" s="321">
        <f>6111.5+220</f>
        <v>6331.5</v>
      </c>
      <c r="D99" s="325">
        <v>10850</v>
      </c>
      <c r="E99" s="325">
        <v>1</v>
      </c>
      <c r="F99" s="389"/>
      <c r="G99" s="322">
        <v>3255</v>
      </c>
      <c r="H99" s="322"/>
      <c r="I99" s="368">
        <v>1300</v>
      </c>
      <c r="J99" s="322"/>
    </row>
    <row r="100" spans="1:10" x14ac:dyDescent="0.3">
      <c r="A100" s="326">
        <v>518</v>
      </c>
      <c r="B100" s="327" t="s">
        <v>233</v>
      </c>
      <c r="C100" s="321"/>
      <c r="D100" s="325"/>
      <c r="E100" s="325"/>
      <c r="F100" s="389"/>
      <c r="G100" s="322"/>
      <c r="H100" s="322">
        <v>15375</v>
      </c>
      <c r="I100" s="368">
        <v>26175</v>
      </c>
      <c r="J100" s="322"/>
    </row>
    <row r="101" spans="1:10" ht="17.25" thickBot="1" x14ac:dyDescent="0.35">
      <c r="A101" s="390" t="s">
        <v>234</v>
      </c>
      <c r="B101" s="329" t="s">
        <v>235</v>
      </c>
      <c r="C101" s="374"/>
      <c r="D101" s="331"/>
      <c r="E101" s="331">
        <v>13686</v>
      </c>
      <c r="F101" s="391">
        <v>16022.91</v>
      </c>
      <c r="G101" s="332">
        <v>11640</v>
      </c>
      <c r="H101" s="332">
        <v>24788.59</v>
      </c>
      <c r="I101" s="377"/>
      <c r="J101" s="356"/>
    </row>
    <row r="102" spans="1:10" ht="17.25" thickBot="1" x14ac:dyDescent="0.35">
      <c r="A102" s="335"/>
      <c r="B102" s="335" t="s">
        <v>210</v>
      </c>
      <c r="C102" s="336">
        <f>SUM(C89:C99)</f>
        <v>113183.64</v>
      </c>
      <c r="D102" s="336">
        <f>SUM(D89:D99)</f>
        <v>141152</v>
      </c>
      <c r="E102" s="336">
        <f>SUM(E89:E101)</f>
        <v>149453.94999999998</v>
      </c>
      <c r="F102" s="336">
        <f>SUM(F89:F101)</f>
        <v>157560.54999999999</v>
      </c>
      <c r="G102" s="338">
        <f>SUM(G89:G101)</f>
        <v>219136.55000000002</v>
      </c>
      <c r="H102" s="338">
        <f>SUM(H89:H101)</f>
        <v>211895.33000000002</v>
      </c>
      <c r="I102" s="337">
        <f>SUM(I89:I101)</f>
        <v>194389.35</v>
      </c>
      <c r="J102" s="442"/>
    </row>
    <row r="103" spans="1:10" ht="17.25" thickBot="1" x14ac:dyDescent="0.35">
      <c r="A103" s="339"/>
      <c r="B103" s="339" t="s">
        <v>211</v>
      </c>
      <c r="C103" s="340">
        <v>120000</v>
      </c>
      <c r="D103" s="340">
        <v>120000</v>
      </c>
      <c r="E103" s="340">
        <v>200000</v>
      </c>
      <c r="F103" s="340">
        <v>200000</v>
      </c>
      <c r="G103" s="341">
        <v>235000</v>
      </c>
      <c r="H103" s="341">
        <v>250000</v>
      </c>
      <c r="I103" s="381">
        <v>250000</v>
      </c>
      <c r="J103" s="443">
        <v>250000</v>
      </c>
    </row>
    <row r="104" spans="1:10" x14ac:dyDescent="0.3">
      <c r="B104" s="206" t="s">
        <v>86</v>
      </c>
      <c r="C104" s="342">
        <f>C103-C102</f>
        <v>6816.3600000000006</v>
      </c>
      <c r="D104" s="343">
        <f>D103-D102</f>
        <v>-21152</v>
      </c>
      <c r="E104" s="344">
        <f>E103-E102</f>
        <v>50546.050000000017</v>
      </c>
      <c r="F104" s="344">
        <f>F103-F102</f>
        <v>42439.450000000012</v>
      </c>
      <c r="G104" s="392">
        <v>15863.45</v>
      </c>
      <c r="H104" s="345">
        <f>H103-H102</f>
        <v>38104.669999999984</v>
      </c>
      <c r="I104" s="342">
        <f>I103-I102</f>
        <v>55610.649999999994</v>
      </c>
      <c r="J104" s="309"/>
    </row>
    <row r="105" spans="1:10" x14ac:dyDescent="0.3">
      <c r="B105" s="12"/>
      <c r="C105" s="12"/>
      <c r="D105" s="12"/>
      <c r="E105" s="12"/>
      <c r="F105" s="12"/>
      <c r="G105" s="75"/>
      <c r="H105" s="309"/>
      <c r="I105" s="12"/>
    </row>
    <row r="106" spans="1:10" x14ac:dyDescent="0.3">
      <c r="B106" s="346" t="s">
        <v>236</v>
      </c>
      <c r="C106" s="12"/>
      <c r="D106" s="12"/>
      <c r="E106" s="12"/>
      <c r="F106" s="12"/>
      <c r="G106" s="75"/>
      <c r="H106" s="309"/>
      <c r="I106" s="12"/>
    </row>
    <row r="107" spans="1:10" x14ac:dyDescent="0.3">
      <c r="C107" s="307"/>
      <c r="D107" s="307"/>
      <c r="E107" s="307"/>
      <c r="F107" s="307"/>
      <c r="G107" s="308"/>
      <c r="H107" s="309"/>
      <c r="I107" s="12"/>
    </row>
    <row r="108" spans="1:10" x14ac:dyDescent="0.3">
      <c r="B108" s="346" t="s">
        <v>214</v>
      </c>
      <c r="C108" s="346" t="s">
        <v>213</v>
      </c>
      <c r="D108" s="346"/>
      <c r="E108" s="346"/>
      <c r="F108" s="346"/>
      <c r="G108" s="347"/>
      <c r="H108" s="309"/>
      <c r="I108" s="12"/>
    </row>
    <row r="109" spans="1:10" x14ac:dyDescent="0.3">
      <c r="C109" s="12"/>
      <c r="D109" s="12"/>
      <c r="E109" s="12"/>
      <c r="F109" s="12"/>
      <c r="G109" s="75"/>
      <c r="H109" s="309"/>
      <c r="I109" s="12"/>
    </row>
    <row r="110" spans="1:10" x14ac:dyDescent="0.3">
      <c r="B110" s="267" t="s">
        <v>215</v>
      </c>
      <c r="C110" s="12"/>
      <c r="D110" s="12"/>
      <c r="E110" s="12"/>
      <c r="F110" s="12"/>
      <c r="G110" s="75"/>
      <c r="H110" s="309"/>
      <c r="I110" s="12"/>
    </row>
    <row r="111" spans="1:10" x14ac:dyDescent="0.3">
      <c r="B111" s="346"/>
      <c r="C111" s="12"/>
      <c r="D111" s="12"/>
      <c r="E111" s="12"/>
      <c r="F111" s="12"/>
      <c r="G111" s="75"/>
      <c r="H111" s="309"/>
      <c r="I111" s="12"/>
    </row>
    <row r="114" spans="1:10" ht="19.5" x14ac:dyDescent="0.35">
      <c r="A114" s="306" t="s">
        <v>264</v>
      </c>
      <c r="C114" s="307"/>
      <c r="D114" s="307"/>
      <c r="E114" s="307"/>
      <c r="F114" s="307"/>
      <c r="G114" s="308"/>
      <c r="H114" s="309"/>
      <c r="I114" s="12"/>
    </row>
    <row r="115" spans="1:10" ht="17.25" thickBot="1" x14ac:dyDescent="0.35">
      <c r="B115" s="12"/>
      <c r="C115" s="307"/>
      <c r="D115" s="307"/>
      <c r="E115" s="307"/>
      <c r="F115" s="307"/>
      <c r="G115" s="308"/>
      <c r="H115" s="309"/>
      <c r="I115" s="12"/>
    </row>
    <row r="116" spans="1:10" ht="33.75" thickBot="1" x14ac:dyDescent="0.35">
      <c r="A116" s="310" t="s">
        <v>193</v>
      </c>
      <c r="B116" s="310" t="s">
        <v>194</v>
      </c>
      <c r="C116" s="393" t="s">
        <v>195</v>
      </c>
      <c r="D116" s="311" t="s">
        <v>196</v>
      </c>
      <c r="E116" s="311" t="s">
        <v>197</v>
      </c>
      <c r="F116" s="311" t="s">
        <v>216</v>
      </c>
      <c r="G116" s="311" t="s">
        <v>199</v>
      </c>
      <c r="H116" s="350" t="s">
        <v>200</v>
      </c>
      <c r="I116" s="445" t="s">
        <v>259</v>
      </c>
      <c r="J116" s="444" t="s">
        <v>256</v>
      </c>
    </row>
    <row r="117" spans="1:10" x14ac:dyDescent="0.3">
      <c r="A117" s="314">
        <v>518</v>
      </c>
      <c r="B117" s="351" t="s">
        <v>201</v>
      </c>
      <c r="C117" s="387">
        <v>249590</v>
      </c>
      <c r="D117" s="386">
        <v>299720</v>
      </c>
      <c r="E117" s="386">
        <v>255045</v>
      </c>
      <c r="F117" s="386">
        <v>225200</v>
      </c>
      <c r="G117" s="318">
        <v>305800</v>
      </c>
      <c r="H117" s="318">
        <v>334050</v>
      </c>
      <c r="I117" s="363">
        <v>348800</v>
      </c>
      <c r="J117" s="413"/>
    </row>
    <row r="118" spans="1:10" x14ac:dyDescent="0.3">
      <c r="A118" s="314">
        <v>549</v>
      </c>
      <c r="B118" s="314" t="s">
        <v>237</v>
      </c>
      <c r="C118" s="394"/>
      <c r="D118" s="395"/>
      <c r="E118" s="396">
        <v>699.29</v>
      </c>
      <c r="F118" s="396">
        <v>48.33</v>
      </c>
      <c r="G118" s="322"/>
      <c r="H118" s="322"/>
      <c r="I118" s="368"/>
      <c r="J118" s="322"/>
    </row>
    <row r="119" spans="1:10" x14ac:dyDescent="0.3">
      <c r="A119" s="314">
        <v>501</v>
      </c>
      <c r="B119" s="314" t="s">
        <v>202</v>
      </c>
      <c r="C119" s="388">
        <f>1730</f>
        <v>1730</v>
      </c>
      <c r="D119" s="365">
        <v>7807</v>
      </c>
      <c r="E119" s="365">
        <v>897</v>
      </c>
      <c r="F119" s="365">
        <v>1693.55</v>
      </c>
      <c r="G119" s="322">
        <v>2733.02</v>
      </c>
      <c r="H119" s="322">
        <v>8887.15</v>
      </c>
      <c r="I119" s="368"/>
      <c r="J119" s="322"/>
    </row>
    <row r="120" spans="1:10" x14ac:dyDescent="0.3">
      <c r="A120" s="323">
        <v>512</v>
      </c>
      <c r="B120" s="323" t="s">
        <v>203</v>
      </c>
      <c r="C120" s="389">
        <f>3195</f>
        <v>3195</v>
      </c>
      <c r="D120" s="321">
        <v>1060</v>
      </c>
      <c r="E120" s="321">
        <v>1867</v>
      </c>
      <c r="F120" s="321">
        <v>6211</v>
      </c>
      <c r="G120" s="322">
        <v>1884</v>
      </c>
      <c r="H120" s="322">
        <v>10958</v>
      </c>
      <c r="I120" s="368">
        <v>10655.32</v>
      </c>
      <c r="J120" s="322"/>
    </row>
    <row r="121" spans="1:10" x14ac:dyDescent="0.3">
      <c r="A121" s="323">
        <v>518</v>
      </c>
      <c r="B121" s="323" t="s">
        <v>206</v>
      </c>
      <c r="C121" s="389"/>
      <c r="D121" s="321">
        <v>19505</v>
      </c>
      <c r="E121" s="321">
        <v>3713.2</v>
      </c>
      <c r="F121" s="321">
        <v>10360.9</v>
      </c>
      <c r="G121" s="322">
        <v>10962</v>
      </c>
      <c r="H121" s="322">
        <v>6386.2</v>
      </c>
      <c r="I121" s="368">
        <v>11889.9</v>
      </c>
      <c r="J121" s="322"/>
    </row>
    <row r="122" spans="1:10" x14ac:dyDescent="0.3">
      <c r="A122" s="326">
        <v>518</v>
      </c>
      <c r="B122" s="326" t="s">
        <v>204</v>
      </c>
      <c r="C122" s="389">
        <v>1093.4000000000001</v>
      </c>
      <c r="D122" s="321">
        <v>1359</v>
      </c>
      <c r="E122" s="321">
        <v>361.82</v>
      </c>
      <c r="F122" s="321">
        <v>127.18</v>
      </c>
      <c r="G122" s="322">
        <v>148.11000000000001</v>
      </c>
      <c r="H122" s="322">
        <v>757.04</v>
      </c>
      <c r="I122" s="368">
        <v>95.01</v>
      </c>
      <c r="J122" s="322"/>
    </row>
    <row r="123" spans="1:10" x14ac:dyDescent="0.3">
      <c r="A123" s="326">
        <v>513</v>
      </c>
      <c r="B123" s="326" t="s">
        <v>187</v>
      </c>
      <c r="C123" s="389"/>
      <c r="D123" s="321">
        <v>2181</v>
      </c>
      <c r="E123" s="321"/>
      <c r="F123" s="321"/>
      <c r="G123" s="322"/>
      <c r="H123" s="322"/>
      <c r="I123" s="368"/>
      <c r="J123" s="322"/>
    </row>
    <row r="124" spans="1:10" x14ac:dyDescent="0.3">
      <c r="A124" s="326">
        <v>518</v>
      </c>
      <c r="B124" s="326" t="s">
        <v>208</v>
      </c>
      <c r="C124" s="389">
        <v>2514.08</v>
      </c>
      <c r="D124" s="321">
        <v>3933</v>
      </c>
      <c r="E124" s="321">
        <v>7750.8</v>
      </c>
      <c r="F124" s="321">
        <v>1238.47</v>
      </c>
      <c r="G124" s="322">
        <v>1340.57</v>
      </c>
      <c r="H124" s="322">
        <v>3288.57</v>
      </c>
      <c r="I124" s="368"/>
      <c r="J124" s="322"/>
    </row>
    <row r="125" spans="1:10" ht="17.25" thickBot="1" x14ac:dyDescent="0.35">
      <c r="A125" s="328">
        <v>521</v>
      </c>
      <c r="B125" s="397" t="s">
        <v>209</v>
      </c>
      <c r="C125" s="391"/>
      <c r="D125" s="374"/>
      <c r="E125" s="374">
        <v>420</v>
      </c>
      <c r="F125" s="374"/>
      <c r="G125" s="398"/>
      <c r="H125" s="356"/>
      <c r="I125" s="415"/>
      <c r="J125" s="356"/>
    </row>
    <row r="126" spans="1:10" ht="17.25" thickBot="1" x14ac:dyDescent="0.35">
      <c r="A126" s="334"/>
      <c r="B126" s="334" t="s">
        <v>210</v>
      </c>
      <c r="C126" s="399">
        <f>SUM(C117:C124)</f>
        <v>258122.47999999998</v>
      </c>
      <c r="D126" s="336">
        <f>SUM(D117:D124)</f>
        <v>335565</v>
      </c>
      <c r="E126" s="336">
        <f>SUM(E117:E125)</f>
        <v>270754.11</v>
      </c>
      <c r="F126" s="336">
        <f>SUM(F117:F124)</f>
        <v>244879.42999999996</v>
      </c>
      <c r="G126" s="337">
        <f>SUM(G117:G125)</f>
        <v>322867.7</v>
      </c>
      <c r="H126" s="338">
        <f>SUM(H117:H125)</f>
        <v>364326.96</v>
      </c>
      <c r="I126" s="337">
        <f>SUM(I117:I125)</f>
        <v>371440.23000000004</v>
      </c>
      <c r="J126" s="442"/>
    </row>
    <row r="127" spans="1:10" ht="17.25" thickBot="1" x14ac:dyDescent="0.35">
      <c r="A127" s="339"/>
      <c r="B127" s="339" t="s">
        <v>211</v>
      </c>
      <c r="C127" s="400">
        <v>250000</v>
      </c>
      <c r="D127" s="340">
        <v>270000</v>
      </c>
      <c r="E127" s="340">
        <v>360000</v>
      </c>
      <c r="F127" s="340">
        <v>340000</v>
      </c>
      <c r="G127" s="401">
        <v>375000</v>
      </c>
      <c r="H127" s="341">
        <v>400000</v>
      </c>
      <c r="I127" s="381">
        <v>400000</v>
      </c>
      <c r="J127" s="443">
        <v>400000</v>
      </c>
    </row>
    <row r="128" spans="1:10" x14ac:dyDescent="0.3">
      <c r="B128" s="206" t="s">
        <v>86</v>
      </c>
      <c r="C128" s="343">
        <f t="shared" ref="C128:H128" si="3">C127-C126</f>
        <v>-8122.4799999999814</v>
      </c>
      <c r="D128" s="343">
        <f t="shared" si="3"/>
        <v>-65565</v>
      </c>
      <c r="E128" s="344">
        <f t="shared" si="3"/>
        <v>89245.890000000014</v>
      </c>
      <c r="F128" s="344">
        <f t="shared" si="3"/>
        <v>95120.570000000036</v>
      </c>
      <c r="G128" s="345">
        <f t="shared" si="3"/>
        <v>52132.299999999988</v>
      </c>
      <c r="H128" s="384">
        <f t="shared" si="3"/>
        <v>35673.039999999979</v>
      </c>
      <c r="I128" s="342">
        <f>I127-I126</f>
        <v>28559.76999999996</v>
      </c>
      <c r="J128" s="309"/>
    </row>
    <row r="129" spans="1:10" x14ac:dyDescent="0.3">
      <c r="B129" s="12"/>
      <c r="C129" s="307"/>
      <c r="D129" s="307"/>
      <c r="E129" s="307"/>
      <c r="F129" s="307"/>
      <c r="G129" s="308"/>
      <c r="H129" s="309"/>
      <c r="I129" s="12"/>
    </row>
    <row r="130" spans="1:10" x14ac:dyDescent="0.3">
      <c r="B130" s="346" t="s">
        <v>238</v>
      </c>
      <c r="C130" s="307"/>
      <c r="D130" s="307"/>
      <c r="E130" s="307"/>
      <c r="F130" s="307"/>
      <c r="G130" s="308"/>
      <c r="H130" s="309"/>
      <c r="I130" s="12"/>
    </row>
    <row r="131" spans="1:10" x14ac:dyDescent="0.3">
      <c r="B131" s="12"/>
      <c r="C131" s="346" t="s">
        <v>213</v>
      </c>
      <c r="D131" s="346"/>
      <c r="E131" s="346"/>
      <c r="F131" s="346"/>
      <c r="G131" s="347"/>
      <c r="H131" s="309"/>
      <c r="I131" s="12"/>
    </row>
    <row r="132" spans="1:10" x14ac:dyDescent="0.3">
      <c r="B132" s="346" t="s">
        <v>214</v>
      </c>
      <c r="C132" s="12"/>
      <c r="D132" s="12"/>
      <c r="E132" s="12"/>
      <c r="F132" s="12"/>
      <c r="G132" s="75"/>
      <c r="H132" s="309"/>
      <c r="I132" s="12"/>
    </row>
    <row r="133" spans="1:10" x14ac:dyDescent="0.3">
      <c r="C133" s="12"/>
      <c r="D133" s="12"/>
      <c r="E133" s="12"/>
      <c r="F133" s="12"/>
      <c r="G133" s="75"/>
      <c r="H133" s="309"/>
      <c r="I133" s="12"/>
    </row>
    <row r="134" spans="1:10" x14ac:dyDescent="0.3">
      <c r="B134" s="267" t="s">
        <v>228</v>
      </c>
      <c r="C134" s="12"/>
      <c r="D134" s="12"/>
      <c r="E134" s="12"/>
      <c r="F134" s="12"/>
      <c r="G134" s="75"/>
      <c r="H134" s="309"/>
      <c r="I134" s="12"/>
    </row>
    <row r="135" spans="1:10" x14ac:dyDescent="0.3">
      <c r="B135" s="12"/>
      <c r="C135" s="348"/>
      <c r="D135" s="348"/>
      <c r="E135" s="348"/>
      <c r="F135" s="348"/>
      <c r="G135" s="349"/>
      <c r="H135" s="309"/>
      <c r="I135" s="12"/>
    </row>
    <row r="138" spans="1:10" ht="19.5" x14ac:dyDescent="0.35">
      <c r="A138" s="306" t="s">
        <v>265</v>
      </c>
      <c r="C138" s="307"/>
      <c r="D138" s="307"/>
      <c r="E138" s="307"/>
      <c r="F138" s="307"/>
      <c r="G138" s="308"/>
      <c r="H138" s="309"/>
      <c r="I138" s="12"/>
    </row>
    <row r="139" spans="1:10" ht="17.25" thickBot="1" x14ac:dyDescent="0.35">
      <c r="B139" s="12"/>
      <c r="C139" s="307"/>
      <c r="D139" s="307"/>
      <c r="E139" s="307"/>
      <c r="F139" s="307"/>
      <c r="G139" s="308"/>
      <c r="H139" s="309"/>
      <c r="I139" s="12"/>
    </row>
    <row r="140" spans="1:10" ht="33.75" thickBot="1" x14ac:dyDescent="0.35">
      <c r="A140" s="310" t="s">
        <v>193</v>
      </c>
      <c r="B140" s="310" t="s">
        <v>194</v>
      </c>
      <c r="C140" s="311" t="s">
        <v>195</v>
      </c>
      <c r="D140" s="311" t="s">
        <v>196</v>
      </c>
      <c r="E140" s="311" t="s">
        <v>197</v>
      </c>
      <c r="F140" s="311" t="s">
        <v>239</v>
      </c>
      <c r="G140" s="311" t="s">
        <v>199</v>
      </c>
      <c r="H140" s="350" t="s">
        <v>200</v>
      </c>
      <c r="I140" s="445" t="s">
        <v>259</v>
      </c>
      <c r="J140" s="444" t="s">
        <v>256</v>
      </c>
    </row>
    <row r="141" spans="1:10" x14ac:dyDescent="0.3">
      <c r="A141" s="314">
        <v>518</v>
      </c>
      <c r="B141" s="351" t="s">
        <v>201</v>
      </c>
      <c r="C141" s="352">
        <f>25130</f>
        <v>25130</v>
      </c>
      <c r="D141" s="352">
        <v>24880</v>
      </c>
      <c r="E141" s="352">
        <v>25440</v>
      </c>
      <c r="F141" s="352">
        <v>22960</v>
      </c>
      <c r="G141" s="318">
        <v>31850</v>
      </c>
      <c r="H141" s="318">
        <v>43000</v>
      </c>
      <c r="I141" s="363">
        <v>42050</v>
      </c>
      <c r="J141" s="413"/>
    </row>
    <row r="142" spans="1:10" x14ac:dyDescent="0.3">
      <c r="A142" s="314">
        <v>501</v>
      </c>
      <c r="B142" s="314" t="s">
        <v>202</v>
      </c>
      <c r="C142" s="317">
        <v>974</v>
      </c>
      <c r="D142" s="317">
        <v>1837</v>
      </c>
      <c r="E142" s="317">
        <v>40</v>
      </c>
      <c r="F142" s="317"/>
      <c r="G142" s="322">
        <v>1089.5</v>
      </c>
      <c r="H142" s="322"/>
      <c r="I142" s="368"/>
      <c r="J142" s="322"/>
    </row>
    <row r="143" spans="1:10" x14ac:dyDescent="0.3">
      <c r="A143" s="323">
        <v>501</v>
      </c>
      <c r="B143" s="323" t="s">
        <v>217</v>
      </c>
      <c r="C143" s="325"/>
      <c r="D143" s="325">
        <v>1021</v>
      </c>
      <c r="E143" s="325"/>
      <c r="F143" s="325"/>
      <c r="G143" s="322"/>
      <c r="H143" s="322"/>
      <c r="I143" s="368"/>
      <c r="J143" s="322"/>
    </row>
    <row r="144" spans="1:10" x14ac:dyDescent="0.3">
      <c r="A144" s="323">
        <v>512</v>
      </c>
      <c r="B144" s="323" t="s">
        <v>203</v>
      </c>
      <c r="C144" s="325">
        <v>413</v>
      </c>
      <c r="D144" s="325">
        <v>822</v>
      </c>
      <c r="E144" s="325"/>
      <c r="F144" s="325"/>
      <c r="G144" s="322"/>
      <c r="H144" s="322"/>
      <c r="I144" s="368"/>
      <c r="J144" s="322"/>
    </row>
    <row r="145" spans="1:10" x14ac:dyDescent="0.3">
      <c r="A145" s="323">
        <v>518</v>
      </c>
      <c r="B145" s="323" t="s">
        <v>206</v>
      </c>
      <c r="C145" s="325"/>
      <c r="D145" s="325"/>
      <c r="E145" s="325">
        <v>86</v>
      </c>
      <c r="F145" s="325"/>
      <c r="G145" s="322">
        <v>15</v>
      </c>
      <c r="H145" s="322"/>
      <c r="I145" s="368"/>
      <c r="J145" s="322"/>
    </row>
    <row r="146" spans="1:10" x14ac:dyDescent="0.3">
      <c r="A146" s="323">
        <v>518</v>
      </c>
      <c r="B146" s="323" t="s">
        <v>231</v>
      </c>
      <c r="C146" s="325"/>
      <c r="D146" s="325"/>
      <c r="E146" s="325"/>
      <c r="F146" s="325"/>
      <c r="G146" s="322"/>
      <c r="H146" s="322"/>
      <c r="I146" s="368"/>
      <c r="J146" s="322"/>
    </row>
    <row r="147" spans="1:10" x14ac:dyDescent="0.3">
      <c r="A147" s="326">
        <v>518</v>
      </c>
      <c r="B147" s="326" t="s">
        <v>204</v>
      </c>
      <c r="C147" s="325"/>
      <c r="D147" s="325">
        <v>1</v>
      </c>
      <c r="E147" s="325"/>
      <c r="F147" s="325"/>
      <c r="G147" s="371"/>
      <c r="H147" s="322"/>
      <c r="I147" s="368"/>
      <c r="J147" s="322"/>
    </row>
    <row r="148" spans="1:10" x14ac:dyDescent="0.3">
      <c r="A148" s="323">
        <v>518</v>
      </c>
      <c r="B148" s="323" t="s">
        <v>186</v>
      </c>
      <c r="C148" s="325"/>
      <c r="D148" s="325"/>
      <c r="E148" s="325"/>
      <c r="F148" s="325"/>
      <c r="G148" s="371"/>
      <c r="H148" s="322"/>
      <c r="I148" s="368"/>
      <c r="J148" s="322"/>
    </row>
    <row r="149" spans="1:10" x14ac:dyDescent="0.3">
      <c r="A149" s="326">
        <v>513</v>
      </c>
      <c r="B149" s="326" t="s">
        <v>187</v>
      </c>
      <c r="C149" s="325"/>
      <c r="D149" s="325"/>
      <c r="E149" s="325"/>
      <c r="F149" s="325"/>
      <c r="G149" s="402"/>
      <c r="H149" s="322"/>
      <c r="I149" s="368"/>
      <c r="J149" s="322"/>
    </row>
    <row r="150" spans="1:10" ht="17.25" thickBot="1" x14ac:dyDescent="0.35">
      <c r="A150" s="353">
        <v>518</v>
      </c>
      <c r="B150" s="354" t="s">
        <v>208</v>
      </c>
      <c r="C150" s="355">
        <v>127.7</v>
      </c>
      <c r="D150" s="355"/>
      <c r="E150" s="355"/>
      <c r="F150" s="355"/>
      <c r="G150" s="403"/>
      <c r="H150" s="356"/>
      <c r="I150" s="415"/>
      <c r="J150" s="356"/>
    </row>
    <row r="151" spans="1:10" ht="17.25" thickBot="1" x14ac:dyDescent="0.35">
      <c r="A151" s="334"/>
      <c r="B151" s="335" t="s">
        <v>210</v>
      </c>
      <c r="C151" s="336">
        <f t="shared" ref="C151:G151" si="4">SUM(C141:C150)</f>
        <v>26644.7</v>
      </c>
      <c r="D151" s="336">
        <f t="shared" si="4"/>
        <v>28561</v>
      </c>
      <c r="E151" s="336">
        <f t="shared" si="4"/>
        <v>25566</v>
      </c>
      <c r="F151" s="336">
        <f t="shared" si="4"/>
        <v>22960</v>
      </c>
      <c r="G151" s="337">
        <f t="shared" si="4"/>
        <v>32954.5</v>
      </c>
      <c r="H151" s="338">
        <f>SUM(H141:H150)</f>
        <v>43000</v>
      </c>
      <c r="I151" s="337">
        <f>SUM(I141:I150)</f>
        <v>42050</v>
      </c>
      <c r="J151" s="442"/>
    </row>
    <row r="152" spans="1:10" ht="17.25" thickBot="1" x14ac:dyDescent="0.35">
      <c r="A152" s="339"/>
      <c r="B152" s="339" t="s">
        <v>211</v>
      </c>
      <c r="C152" s="340">
        <v>45000</v>
      </c>
      <c r="D152" s="340">
        <v>35000</v>
      </c>
      <c r="E152" s="340">
        <v>40000</v>
      </c>
      <c r="F152" s="340">
        <v>40000</v>
      </c>
      <c r="G152" s="404">
        <v>40000</v>
      </c>
      <c r="H152" s="341">
        <v>50000</v>
      </c>
      <c r="I152" s="381">
        <v>50000</v>
      </c>
      <c r="J152" s="443">
        <v>50000</v>
      </c>
    </row>
    <row r="153" spans="1:10" x14ac:dyDescent="0.3">
      <c r="B153" s="206" t="s">
        <v>86</v>
      </c>
      <c r="C153" s="342">
        <f>C152-C151</f>
        <v>18355.3</v>
      </c>
      <c r="D153" s="342">
        <f>D152-D151</f>
        <v>6439</v>
      </c>
      <c r="E153" s="342">
        <f>E152-E151</f>
        <v>14434</v>
      </c>
      <c r="F153" s="345">
        <f>F152-F151</f>
        <v>17040</v>
      </c>
      <c r="G153" s="345">
        <v>7045.5</v>
      </c>
      <c r="H153" s="345">
        <f>H152-H151</f>
        <v>7000</v>
      </c>
      <c r="I153" s="342">
        <f>I152-I151</f>
        <v>7950</v>
      </c>
      <c r="J153" s="309"/>
    </row>
    <row r="154" spans="1:10" x14ac:dyDescent="0.3">
      <c r="G154" s="75"/>
      <c r="H154" s="309"/>
      <c r="I154" s="12"/>
    </row>
    <row r="155" spans="1:10" x14ac:dyDescent="0.3">
      <c r="B155" s="346" t="s">
        <v>240</v>
      </c>
      <c r="C155" s="12"/>
      <c r="D155" s="12"/>
      <c r="E155" s="12"/>
      <c r="F155" s="12"/>
      <c r="G155" s="75"/>
      <c r="H155" s="309"/>
      <c r="I155" s="12"/>
    </row>
    <row r="156" spans="1:10" x14ac:dyDescent="0.3">
      <c r="C156" s="12"/>
      <c r="D156" s="12"/>
      <c r="E156" s="12"/>
      <c r="F156" s="12"/>
      <c r="G156" s="75"/>
      <c r="H156" s="309"/>
      <c r="I156" s="12"/>
    </row>
    <row r="157" spans="1:10" x14ac:dyDescent="0.3">
      <c r="B157" s="346" t="s">
        <v>214</v>
      </c>
      <c r="C157" s="12"/>
      <c r="D157" s="12"/>
      <c r="E157" s="12"/>
      <c r="F157" s="12"/>
      <c r="G157" s="75"/>
      <c r="H157" s="309"/>
      <c r="I157" s="12"/>
    </row>
    <row r="158" spans="1:10" x14ac:dyDescent="0.3">
      <c r="B158" s="12"/>
      <c r="C158" s="348"/>
      <c r="D158" s="348"/>
      <c r="E158" s="348"/>
      <c r="F158" s="348"/>
      <c r="G158" s="349"/>
      <c r="H158" s="309"/>
      <c r="I158" s="12"/>
    </row>
    <row r="159" spans="1:10" x14ac:dyDescent="0.3">
      <c r="B159" s="267" t="s">
        <v>228</v>
      </c>
      <c r="C159" s="12"/>
      <c r="D159" s="12"/>
      <c r="E159" s="12"/>
      <c r="F159" s="12"/>
      <c r="G159" s="75"/>
      <c r="H159" s="309"/>
      <c r="I159" s="12"/>
    </row>
    <row r="160" spans="1:10" x14ac:dyDescent="0.3">
      <c r="B160" s="267"/>
      <c r="C160" s="12"/>
      <c r="D160" s="12"/>
      <c r="E160" s="12"/>
      <c r="F160" s="12"/>
      <c r="G160" s="75"/>
      <c r="H160" s="309"/>
      <c r="I160" s="12"/>
    </row>
    <row r="162" spans="1:10" ht="19.5" x14ac:dyDescent="0.35">
      <c r="A162" s="306" t="s">
        <v>266</v>
      </c>
      <c r="C162" s="307"/>
      <c r="D162" s="307"/>
      <c r="E162" s="307"/>
      <c r="F162" s="307"/>
      <c r="G162" s="308"/>
      <c r="H162" s="309"/>
      <c r="I162" s="12"/>
    </row>
    <row r="163" spans="1:10" ht="17.25" thickBot="1" x14ac:dyDescent="0.35">
      <c r="B163" s="12"/>
      <c r="C163" s="307"/>
      <c r="D163" s="307"/>
      <c r="E163" s="307"/>
      <c r="F163" s="307"/>
      <c r="G163" s="308"/>
      <c r="H163" s="309"/>
      <c r="I163" s="12"/>
    </row>
    <row r="164" spans="1:10" ht="33.75" thickBot="1" x14ac:dyDescent="0.35">
      <c r="A164" s="405" t="s">
        <v>193</v>
      </c>
      <c r="B164" s="385" t="s">
        <v>194</v>
      </c>
      <c r="C164" s="406" t="s">
        <v>195</v>
      </c>
      <c r="D164" s="406" t="s">
        <v>196</v>
      </c>
      <c r="E164" s="406" t="s">
        <v>197</v>
      </c>
      <c r="F164" s="406" t="s">
        <v>198</v>
      </c>
      <c r="G164" s="312" t="s">
        <v>241</v>
      </c>
      <c r="H164" s="313" t="s">
        <v>200</v>
      </c>
      <c r="I164" s="446" t="s">
        <v>222</v>
      </c>
      <c r="J164" s="444" t="s">
        <v>256</v>
      </c>
    </row>
    <row r="165" spans="1:10" x14ac:dyDescent="0.3">
      <c r="A165" s="407">
        <v>513</v>
      </c>
      <c r="B165" s="315" t="s">
        <v>187</v>
      </c>
      <c r="C165" s="408"/>
      <c r="D165" s="409"/>
      <c r="E165" s="409">
        <v>465</v>
      </c>
      <c r="F165" s="409">
        <v>189</v>
      </c>
      <c r="G165" s="363"/>
      <c r="H165" s="318"/>
      <c r="I165" s="363"/>
      <c r="J165" s="413"/>
    </row>
    <row r="166" spans="1:10" x14ac:dyDescent="0.3">
      <c r="A166" s="314">
        <v>518</v>
      </c>
      <c r="B166" s="320" t="s">
        <v>201</v>
      </c>
      <c r="C166" s="386">
        <f>107250</f>
        <v>107250</v>
      </c>
      <c r="D166" s="352">
        <v>107527</v>
      </c>
      <c r="E166" s="352">
        <v>100040</v>
      </c>
      <c r="F166" s="352">
        <v>109080</v>
      </c>
      <c r="G166" s="322">
        <v>167850</v>
      </c>
      <c r="H166" s="322">
        <v>188130.69</v>
      </c>
      <c r="I166" s="368">
        <v>173250</v>
      </c>
      <c r="J166" s="322"/>
    </row>
    <row r="167" spans="1:10" x14ac:dyDescent="0.3">
      <c r="A167" s="314">
        <v>501</v>
      </c>
      <c r="B167" s="320" t="s">
        <v>202</v>
      </c>
      <c r="C167" s="365">
        <v>1821</v>
      </c>
      <c r="D167" s="317">
        <v>3548</v>
      </c>
      <c r="E167" s="317"/>
      <c r="F167" s="317">
        <v>9687</v>
      </c>
      <c r="G167" s="322">
        <v>363</v>
      </c>
      <c r="H167" s="322">
        <v>1359.72</v>
      </c>
      <c r="I167" s="368">
        <v>90.85</v>
      </c>
      <c r="J167" s="322"/>
    </row>
    <row r="168" spans="1:10" x14ac:dyDescent="0.3">
      <c r="A168" s="323">
        <v>501</v>
      </c>
      <c r="B168" s="324" t="s">
        <v>217</v>
      </c>
      <c r="C168" s="321"/>
      <c r="D168" s="325"/>
      <c r="E168" s="325">
        <v>3630</v>
      </c>
      <c r="F168" s="325"/>
      <c r="G168" s="322"/>
      <c r="H168" s="322"/>
      <c r="I168" s="368"/>
      <c r="J168" s="322"/>
    </row>
    <row r="169" spans="1:10" x14ac:dyDescent="0.3">
      <c r="A169" s="323">
        <v>512</v>
      </c>
      <c r="B169" s="324" t="s">
        <v>203</v>
      </c>
      <c r="C169" s="321">
        <v>2590</v>
      </c>
      <c r="D169" s="325">
        <v>3220</v>
      </c>
      <c r="E169" s="325">
        <v>620</v>
      </c>
      <c r="F169" s="325">
        <v>24536</v>
      </c>
      <c r="G169" s="322">
        <v>10969</v>
      </c>
      <c r="H169" s="322">
        <v>12666</v>
      </c>
      <c r="I169" s="368">
        <v>23963</v>
      </c>
      <c r="J169" s="322"/>
    </row>
    <row r="170" spans="1:10" x14ac:dyDescent="0.3">
      <c r="A170" s="326">
        <v>518</v>
      </c>
      <c r="B170" s="327" t="s">
        <v>204</v>
      </c>
      <c r="C170" s="321">
        <v>142.85</v>
      </c>
      <c r="D170" s="325">
        <v>54</v>
      </c>
      <c r="E170" s="325"/>
      <c r="F170" s="325">
        <v>21.98</v>
      </c>
      <c r="G170" s="322">
        <v>12.23</v>
      </c>
      <c r="H170" s="322">
        <v>33.39</v>
      </c>
      <c r="I170" s="368">
        <v>39.58</v>
      </c>
      <c r="J170" s="322"/>
    </row>
    <row r="171" spans="1:10" x14ac:dyDescent="0.3">
      <c r="A171" s="326">
        <v>518</v>
      </c>
      <c r="B171" s="327" t="s">
        <v>206</v>
      </c>
      <c r="C171" s="321"/>
      <c r="D171" s="325">
        <v>6805</v>
      </c>
      <c r="E171" s="325">
        <v>1333.6</v>
      </c>
      <c r="F171" s="325">
        <v>788.3</v>
      </c>
      <c r="G171" s="322">
        <v>2018.2</v>
      </c>
      <c r="H171" s="322">
        <v>12047.3</v>
      </c>
      <c r="I171" s="368">
        <v>2729.9</v>
      </c>
      <c r="J171" s="322"/>
    </row>
    <row r="172" spans="1:10" ht="17.25" thickBot="1" x14ac:dyDescent="0.35">
      <c r="A172" s="354">
        <v>518</v>
      </c>
      <c r="B172" s="410" t="s">
        <v>208</v>
      </c>
      <c r="C172" s="411">
        <v>1294.0999999999999</v>
      </c>
      <c r="D172" s="355">
        <v>5929</v>
      </c>
      <c r="E172" s="355"/>
      <c r="F172" s="355">
        <v>10703</v>
      </c>
      <c r="G172" s="356">
        <v>47</v>
      </c>
      <c r="H172" s="356"/>
      <c r="I172" s="415"/>
      <c r="J172" s="356"/>
    </row>
    <row r="173" spans="1:10" ht="17.25" thickBot="1" x14ac:dyDescent="0.35">
      <c r="A173" s="334"/>
      <c r="B173" s="335" t="s">
        <v>210</v>
      </c>
      <c r="C173" s="336">
        <f>SUM(C166:C172)</f>
        <v>113097.95000000001</v>
      </c>
      <c r="D173" s="336">
        <f>SUM(D166:D172)</f>
        <v>127083</v>
      </c>
      <c r="E173" s="336">
        <f>SUM(E165:E172)</f>
        <v>106088.6</v>
      </c>
      <c r="F173" s="336">
        <f>SUM(F165:F172)</f>
        <v>155005.28</v>
      </c>
      <c r="G173" s="337">
        <f>SUM(G165:G172)</f>
        <v>181259.43000000002</v>
      </c>
      <c r="H173" s="338">
        <f>SUM(H165:H172)</f>
        <v>214237.1</v>
      </c>
      <c r="I173" s="379">
        <f>SUM(I165:I172)</f>
        <v>200073.33</v>
      </c>
      <c r="J173" s="442"/>
    </row>
    <row r="174" spans="1:10" ht="17.25" thickBot="1" x14ac:dyDescent="0.35">
      <c r="A174" s="339"/>
      <c r="B174" s="412" t="s">
        <v>211</v>
      </c>
      <c r="C174" s="340">
        <v>145000</v>
      </c>
      <c r="D174" s="340">
        <v>125000</v>
      </c>
      <c r="E174" s="340">
        <v>160000</v>
      </c>
      <c r="F174" s="340">
        <v>160000</v>
      </c>
      <c r="G174" s="341">
        <v>235000</v>
      </c>
      <c r="H174" s="341">
        <v>240000</v>
      </c>
      <c r="I174" s="381">
        <v>240000</v>
      </c>
      <c r="J174" s="443">
        <v>240000</v>
      </c>
    </row>
    <row r="175" spans="1:10" x14ac:dyDescent="0.3">
      <c r="B175" s="206" t="s">
        <v>86</v>
      </c>
      <c r="C175" s="342">
        <f>C174-C173</f>
        <v>31902.049999999988</v>
      </c>
      <c r="D175" s="343">
        <f>D174-D173</f>
        <v>-2083</v>
      </c>
      <c r="E175" s="344">
        <f>E174-E173</f>
        <v>53911.399999999994</v>
      </c>
      <c r="F175" s="344">
        <f>F174-F173</f>
        <v>4994.7200000000012</v>
      </c>
      <c r="G175" s="345">
        <v>53740.57</v>
      </c>
      <c r="H175" s="345">
        <f>H174-H173</f>
        <v>25762.899999999994</v>
      </c>
      <c r="I175" s="342">
        <f>I174-I173</f>
        <v>39926.670000000013</v>
      </c>
      <c r="J175" s="309"/>
    </row>
    <row r="176" spans="1:10" x14ac:dyDescent="0.3">
      <c r="B176" s="12"/>
      <c r="C176" s="307"/>
      <c r="D176" s="307"/>
      <c r="E176" s="307"/>
      <c r="F176" s="307"/>
      <c r="G176" s="308"/>
      <c r="H176" s="309"/>
      <c r="I176" s="12"/>
    </row>
    <row r="177" spans="1:10" x14ac:dyDescent="0.3">
      <c r="B177" s="346" t="s">
        <v>257</v>
      </c>
      <c r="C177" s="307"/>
      <c r="D177" s="307"/>
      <c r="E177" s="307"/>
      <c r="F177" s="307"/>
      <c r="G177" s="308"/>
      <c r="H177" s="309"/>
      <c r="I177" s="12"/>
    </row>
    <row r="178" spans="1:10" x14ac:dyDescent="0.3">
      <c r="B178" s="12"/>
      <c r="C178" s="346" t="s">
        <v>213</v>
      </c>
      <c r="D178" s="346"/>
      <c r="E178" s="346"/>
      <c r="F178" s="346"/>
      <c r="G178" s="347"/>
      <c r="H178" s="309"/>
      <c r="I178" s="12"/>
    </row>
    <row r="179" spans="1:10" x14ac:dyDescent="0.3">
      <c r="B179" s="346" t="s">
        <v>214</v>
      </c>
      <c r="C179" s="12"/>
      <c r="D179" s="12"/>
      <c r="E179" s="12"/>
      <c r="F179" s="12"/>
      <c r="G179" s="75"/>
      <c r="H179" s="309"/>
      <c r="I179" s="12"/>
    </row>
    <row r="180" spans="1:10" x14ac:dyDescent="0.3">
      <c r="B180" s="346"/>
      <c r="C180" s="12"/>
      <c r="D180" s="12"/>
      <c r="E180" s="12"/>
      <c r="F180" s="12"/>
      <c r="G180" s="75"/>
      <c r="H180" s="309"/>
      <c r="I180" s="12"/>
    </row>
    <row r="181" spans="1:10" x14ac:dyDescent="0.3">
      <c r="B181" s="267" t="s">
        <v>215</v>
      </c>
      <c r="C181" s="12"/>
      <c r="D181" s="12"/>
      <c r="E181" s="12"/>
      <c r="F181" s="12"/>
      <c r="G181" s="75"/>
      <c r="H181" s="309"/>
      <c r="I181" s="12"/>
    </row>
    <row r="182" spans="1:10" x14ac:dyDescent="0.3">
      <c r="B182" s="12"/>
      <c r="C182" s="348"/>
      <c r="D182" s="348"/>
      <c r="E182" s="348"/>
      <c r="F182" s="348"/>
      <c r="G182" s="349"/>
      <c r="H182" s="309"/>
      <c r="I182" s="12"/>
    </row>
    <row r="184" spans="1:10" ht="19.5" x14ac:dyDescent="0.35">
      <c r="A184" s="306" t="s">
        <v>267</v>
      </c>
      <c r="C184" s="307"/>
      <c r="D184" s="307"/>
      <c r="E184" s="307"/>
      <c r="F184" s="307"/>
      <c r="G184" s="308"/>
      <c r="H184" s="309"/>
      <c r="I184" s="12"/>
    </row>
    <row r="185" spans="1:10" ht="17.25" thickBot="1" x14ac:dyDescent="0.35">
      <c r="B185" s="12"/>
      <c r="C185" s="307"/>
      <c r="D185" s="307"/>
      <c r="E185" s="307"/>
      <c r="F185" s="307"/>
      <c r="G185" s="308"/>
      <c r="H185" s="309"/>
      <c r="I185" s="12"/>
    </row>
    <row r="186" spans="1:10" ht="33.75" thickBot="1" x14ac:dyDescent="0.35">
      <c r="A186" s="310" t="s">
        <v>193</v>
      </c>
      <c r="B186" s="310" t="s">
        <v>194</v>
      </c>
      <c r="C186" s="311" t="s">
        <v>195</v>
      </c>
      <c r="D186" s="311" t="s">
        <v>196</v>
      </c>
      <c r="E186" s="311" t="s">
        <v>197</v>
      </c>
      <c r="F186" s="358" t="s">
        <v>198</v>
      </c>
      <c r="G186" s="358" t="s">
        <v>242</v>
      </c>
      <c r="H186" s="350" t="s">
        <v>243</v>
      </c>
      <c r="I186" s="445" t="s">
        <v>222</v>
      </c>
      <c r="J186" s="448" t="s">
        <v>256</v>
      </c>
    </row>
    <row r="187" spans="1:10" x14ac:dyDescent="0.3">
      <c r="A187" s="314">
        <v>518</v>
      </c>
      <c r="B187" s="351" t="s">
        <v>201</v>
      </c>
      <c r="C187" s="352">
        <v>137710</v>
      </c>
      <c r="D187" s="352">
        <v>157094</v>
      </c>
      <c r="E187" s="352">
        <v>149491</v>
      </c>
      <c r="F187" s="387">
        <v>109800</v>
      </c>
      <c r="G187" s="363">
        <v>127700</v>
      </c>
      <c r="H187" s="413">
        <v>64950</v>
      </c>
      <c r="I187" s="447">
        <v>64750</v>
      </c>
      <c r="J187" s="322"/>
    </row>
    <row r="188" spans="1:10" x14ac:dyDescent="0.3">
      <c r="A188" s="314">
        <v>501</v>
      </c>
      <c r="B188" s="314" t="s">
        <v>202</v>
      </c>
      <c r="C188" s="317">
        <f>2889</f>
        <v>2889</v>
      </c>
      <c r="D188" s="317">
        <v>1380</v>
      </c>
      <c r="E188" s="317">
        <v>3102.53</v>
      </c>
      <c r="F188" s="388">
        <v>4262.84</v>
      </c>
      <c r="G188" s="368">
        <v>557.21</v>
      </c>
      <c r="H188" s="322">
        <v>4062.97</v>
      </c>
      <c r="I188" s="368">
        <v>7280.68</v>
      </c>
      <c r="J188" s="322"/>
    </row>
    <row r="189" spans="1:10" x14ac:dyDescent="0.3">
      <c r="A189" s="323">
        <v>501</v>
      </c>
      <c r="B189" s="323" t="s">
        <v>217</v>
      </c>
      <c r="C189" s="325"/>
      <c r="D189" s="325">
        <v>2227</v>
      </c>
      <c r="E189" s="325"/>
      <c r="F189" s="389"/>
      <c r="G189" s="368"/>
      <c r="H189" s="322"/>
      <c r="I189" s="368"/>
      <c r="J189" s="322"/>
    </row>
    <row r="190" spans="1:10" x14ac:dyDescent="0.3">
      <c r="A190" s="323">
        <v>512</v>
      </c>
      <c r="B190" s="323" t="s">
        <v>203</v>
      </c>
      <c r="C190" s="325">
        <v>6815</v>
      </c>
      <c r="D190" s="325">
        <v>9179</v>
      </c>
      <c r="E190" s="325">
        <v>4350</v>
      </c>
      <c r="F190" s="389">
        <v>14095</v>
      </c>
      <c r="G190" s="368">
        <v>79252</v>
      </c>
      <c r="H190" s="322">
        <v>57646</v>
      </c>
      <c r="I190" s="368">
        <v>70617</v>
      </c>
      <c r="J190" s="322"/>
    </row>
    <row r="191" spans="1:10" x14ac:dyDescent="0.3">
      <c r="A191" s="326">
        <v>518</v>
      </c>
      <c r="B191" s="326" t="s">
        <v>204</v>
      </c>
      <c r="C191" s="325">
        <f>1714.55</f>
        <v>1714.55</v>
      </c>
      <c r="D191" s="325">
        <v>2085</v>
      </c>
      <c r="E191" s="325">
        <v>1818.64</v>
      </c>
      <c r="F191" s="389">
        <v>1338.23</v>
      </c>
      <c r="G191" s="368">
        <v>1699.58</v>
      </c>
      <c r="H191" s="322">
        <v>715.58</v>
      </c>
      <c r="I191" s="368">
        <v>722.62</v>
      </c>
      <c r="J191" s="322"/>
    </row>
    <row r="192" spans="1:10" x14ac:dyDescent="0.3">
      <c r="A192" s="326">
        <v>518</v>
      </c>
      <c r="B192" s="326" t="s">
        <v>206</v>
      </c>
      <c r="C192" s="325"/>
      <c r="D192" s="325">
        <v>5328</v>
      </c>
      <c r="E192" s="325">
        <v>1042.4000000000001</v>
      </c>
      <c r="F192" s="389">
        <v>24767.4</v>
      </c>
      <c r="G192" s="368">
        <v>2227</v>
      </c>
      <c r="H192" s="322">
        <v>3425.1</v>
      </c>
      <c r="I192" s="368">
        <v>2638.7</v>
      </c>
      <c r="J192" s="322"/>
    </row>
    <row r="193" spans="1:10" ht="17.25" thickBot="1" x14ac:dyDescent="0.35">
      <c r="A193" s="353">
        <v>518</v>
      </c>
      <c r="B193" s="354" t="s">
        <v>208</v>
      </c>
      <c r="C193" s="355">
        <f>3854.7</f>
        <v>3854.7</v>
      </c>
      <c r="D193" s="355">
        <v>10349</v>
      </c>
      <c r="E193" s="355">
        <v>5410.91</v>
      </c>
      <c r="F193" s="414">
        <v>14258</v>
      </c>
      <c r="G193" s="415">
        <v>5410.01</v>
      </c>
      <c r="H193" s="356">
        <v>5004.99</v>
      </c>
      <c r="I193" s="415">
        <v>2324.61</v>
      </c>
      <c r="J193" s="356"/>
    </row>
    <row r="194" spans="1:10" ht="17.25" thickBot="1" x14ac:dyDescent="0.35">
      <c r="A194" s="334"/>
      <c r="B194" s="335" t="s">
        <v>210</v>
      </c>
      <c r="C194" s="336">
        <f t="shared" ref="C194:H194" si="5">SUM(C187:C193)</f>
        <v>152983.25</v>
      </c>
      <c r="D194" s="336">
        <f t="shared" si="5"/>
        <v>187642</v>
      </c>
      <c r="E194" s="336">
        <f t="shared" si="5"/>
        <v>165215.48000000001</v>
      </c>
      <c r="F194" s="379">
        <f t="shared" si="5"/>
        <v>168521.47</v>
      </c>
      <c r="G194" s="337">
        <f t="shared" si="5"/>
        <v>216845.80000000002</v>
      </c>
      <c r="H194" s="338">
        <f t="shared" si="5"/>
        <v>135804.64000000001</v>
      </c>
      <c r="I194" s="337">
        <f>SUM(I187:I193)</f>
        <v>148333.60999999999</v>
      </c>
      <c r="J194" s="442"/>
    </row>
    <row r="195" spans="1:10" ht="17.25" thickBot="1" x14ac:dyDescent="0.35">
      <c r="A195" s="339"/>
      <c r="B195" s="339" t="s">
        <v>211</v>
      </c>
      <c r="C195" s="340">
        <v>165000</v>
      </c>
      <c r="D195" s="340">
        <v>165000</v>
      </c>
      <c r="E195" s="340">
        <v>200000</v>
      </c>
      <c r="F195" s="380">
        <v>200000</v>
      </c>
      <c r="G195" s="381">
        <v>240000</v>
      </c>
      <c r="H195" s="341">
        <v>220000</v>
      </c>
      <c r="I195" s="381">
        <v>180000</v>
      </c>
      <c r="J195" s="443">
        <v>180000</v>
      </c>
    </row>
    <row r="196" spans="1:10" x14ac:dyDescent="0.3">
      <c r="B196" s="206" t="s">
        <v>86</v>
      </c>
      <c r="C196" s="342">
        <f t="shared" ref="C196:H196" si="6">C195-C194</f>
        <v>12016.75</v>
      </c>
      <c r="D196" s="343">
        <f t="shared" si="6"/>
        <v>-22642</v>
      </c>
      <c r="E196" s="344">
        <f t="shared" si="6"/>
        <v>34784.51999999999</v>
      </c>
      <c r="F196" s="344">
        <f t="shared" si="6"/>
        <v>31478.53</v>
      </c>
      <c r="G196" s="345">
        <f t="shared" si="6"/>
        <v>23154.199999999983</v>
      </c>
      <c r="H196" s="345">
        <f t="shared" si="6"/>
        <v>84195.359999999986</v>
      </c>
      <c r="I196" s="342">
        <f>I195-I194</f>
        <v>31666.390000000014</v>
      </c>
      <c r="J196" s="309"/>
    </row>
    <row r="197" spans="1:10" x14ac:dyDescent="0.3">
      <c r="B197" s="12"/>
      <c r="C197" s="307"/>
      <c r="D197" s="307"/>
      <c r="E197" s="307"/>
      <c r="F197" s="307"/>
      <c r="G197" s="308"/>
      <c r="H197" s="309"/>
      <c r="I197" s="12"/>
    </row>
    <row r="198" spans="1:10" x14ac:dyDescent="0.3">
      <c r="B198" s="346" t="s">
        <v>258</v>
      </c>
      <c r="C198" s="307"/>
      <c r="D198" s="307"/>
      <c r="E198" s="307"/>
      <c r="F198" s="307"/>
      <c r="G198" s="308"/>
      <c r="H198" s="309"/>
      <c r="I198" s="12"/>
    </row>
    <row r="199" spans="1:10" x14ac:dyDescent="0.3">
      <c r="B199" s="12"/>
      <c r="C199" s="346" t="s">
        <v>213</v>
      </c>
      <c r="D199" s="346"/>
      <c r="E199" s="346"/>
      <c r="F199" s="346"/>
      <c r="G199" s="347"/>
      <c r="H199" s="309"/>
      <c r="I199" s="12"/>
    </row>
    <row r="200" spans="1:10" x14ac:dyDescent="0.3">
      <c r="B200" s="346" t="s">
        <v>214</v>
      </c>
      <c r="C200" s="12"/>
      <c r="D200" s="12"/>
      <c r="E200" s="12"/>
      <c r="F200" s="12"/>
      <c r="G200" s="75"/>
      <c r="H200" s="309"/>
      <c r="I200" s="12"/>
    </row>
    <row r="201" spans="1:10" x14ac:dyDescent="0.3">
      <c r="C201" s="12"/>
      <c r="D201" s="12"/>
      <c r="E201" s="12"/>
      <c r="F201" s="12"/>
      <c r="G201" s="75"/>
      <c r="H201" s="309"/>
      <c r="I201" s="12"/>
    </row>
    <row r="202" spans="1:10" x14ac:dyDescent="0.3">
      <c r="B202" s="267" t="s">
        <v>228</v>
      </c>
      <c r="C202" s="12"/>
      <c r="D202" s="12"/>
      <c r="E202" s="12"/>
      <c r="F202" s="12"/>
      <c r="G202" s="75"/>
      <c r="H202" s="309"/>
      <c r="I202" s="12"/>
    </row>
    <row r="203" spans="1:10" x14ac:dyDescent="0.3">
      <c r="B203" s="12"/>
      <c r="C203" s="348"/>
      <c r="D203" s="348"/>
      <c r="E203" s="348"/>
      <c r="F203" s="348"/>
      <c r="G203" s="349"/>
      <c r="H203" s="309"/>
      <c r="I203" s="12"/>
    </row>
    <row r="204" spans="1:10" x14ac:dyDescent="0.3">
      <c r="C204" s="12"/>
      <c r="D204" s="12"/>
      <c r="E204" s="12"/>
      <c r="F204" s="12"/>
      <c r="G204" s="75"/>
      <c r="H204" s="309"/>
      <c r="I204" s="12"/>
    </row>
    <row r="205" spans="1:10" x14ac:dyDescent="0.3">
      <c r="C205" s="12"/>
      <c r="D205" s="12"/>
      <c r="E205" s="12"/>
      <c r="F205" s="12"/>
      <c r="G205" s="75"/>
      <c r="H205" s="309"/>
      <c r="I205" s="12"/>
    </row>
    <row r="206" spans="1:10" x14ac:dyDescent="0.3">
      <c r="C206" s="12"/>
      <c r="D206" s="12"/>
      <c r="E206" s="12"/>
      <c r="F206" s="12"/>
      <c r="G206" s="75"/>
      <c r="H206" s="309"/>
      <c r="I206" s="12"/>
    </row>
  </sheetData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EF5BEF397D7845B00846A08946E28E" ma:contentTypeVersion="9" ma:contentTypeDescription="Vytvoří nový dokument" ma:contentTypeScope="" ma:versionID="6aadeb1aa028b0929bf2a837d5b06150">
  <xsd:schema xmlns:xsd="http://www.w3.org/2001/XMLSchema" xmlns:xs="http://www.w3.org/2001/XMLSchema" xmlns:p="http://schemas.microsoft.com/office/2006/metadata/properties" xmlns:ns3="fb078d0f-d6e3-4d11-9f9d-1471d499605b" targetNamespace="http://schemas.microsoft.com/office/2006/metadata/properties" ma:root="true" ma:fieldsID="e5ef448933c5ce49f0482ac12047813f" ns3:_="">
    <xsd:import namespace="fb078d0f-d6e3-4d11-9f9d-1471d49960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78d0f-d6e3-4d11-9f9d-1471d49960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BB6561-7746-4AAA-9790-7612C8C4B292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fb078d0f-d6e3-4d11-9f9d-1471d499605b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037F209-DA67-4E5D-AFF3-BF95FA2E7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78d0f-d6e3-4d11-9f9d-1471d49960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2AF911-875A-46B0-8F00-5A087A0A75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Komentář</vt:lpstr>
      <vt:lpstr>návrh rozpočtu</vt:lpstr>
      <vt:lpstr>List1</vt:lpstr>
      <vt:lpstr>návrh a čerpání podrobně</vt:lpstr>
      <vt:lpstr>katedry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Ivana 3</dc:creator>
  <cp:lastModifiedBy>Svobodová Ivana 3</cp:lastModifiedBy>
  <cp:lastPrinted>2025-05-22T13:15:30Z</cp:lastPrinted>
  <dcterms:created xsi:type="dcterms:W3CDTF">2020-05-14T06:42:26Z</dcterms:created>
  <dcterms:modified xsi:type="dcterms:W3CDTF">2025-05-23T10:40:50Z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0x01010086EF5BEF397D7845B00846A08946E28E</vt:lpwstr>
  </property>
</Properties>
</file>