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elková tabulka" sheetId="1" r:id="rId1"/>
    <sheet name="Rozpis výsledků" sheetId="2" r:id="rId2"/>
    <sheet name="Návrh Jimp časopisů pro 1. výsl" sheetId="3" r:id="rId3"/>
    <sheet name="Návrh Jimp časopisů pro 2. výsl" sheetId="4" r:id="rId4"/>
  </sheets>
  <calcPr calcId="145621"/>
</workbook>
</file>

<file path=xl/calcChain.xml><?xml version="1.0" encoding="utf-8"?>
<calcChain xmlns="http://schemas.openxmlformats.org/spreadsheetml/2006/main">
  <c r="D17" i="4" l="1"/>
  <c r="K20" i="4" s="1"/>
  <c r="W14" i="4"/>
  <c r="V14" i="4"/>
  <c r="U14" i="4"/>
  <c r="T14" i="4"/>
  <c r="S14" i="4"/>
  <c r="R14" i="4"/>
  <c r="Q14" i="4"/>
  <c r="P14" i="4"/>
  <c r="W10" i="4"/>
  <c r="V10" i="4"/>
  <c r="U10" i="4"/>
  <c r="T10" i="4"/>
  <c r="R10" i="4" s="1"/>
  <c r="Q10" i="4" s="1"/>
  <c r="P10" i="4" s="1"/>
  <c r="S10" i="4"/>
  <c r="W6" i="4"/>
  <c r="V6" i="4"/>
  <c r="U6" i="4"/>
  <c r="T6" i="4"/>
  <c r="R6" i="4" s="1"/>
  <c r="Q6" i="4" s="1"/>
  <c r="P6" i="4" s="1"/>
  <c r="S6" i="4"/>
  <c r="K20" i="3"/>
  <c r="D17" i="3"/>
  <c r="R14" i="3"/>
  <c r="R10" i="3"/>
  <c r="W14" i="3"/>
  <c r="V14" i="3"/>
  <c r="U14" i="3"/>
  <c r="T14" i="3"/>
  <c r="S14" i="3"/>
  <c r="W10" i="3"/>
  <c r="V10" i="3"/>
  <c r="U10" i="3"/>
  <c r="T10" i="3"/>
  <c r="S10" i="3"/>
  <c r="Q6" i="3"/>
  <c r="P6" i="3"/>
  <c r="R6" i="3"/>
  <c r="W6" i="3"/>
  <c r="V6" i="3"/>
  <c r="U6" i="3"/>
  <c r="T6" i="3"/>
  <c r="S6" i="3"/>
  <c r="Q14" i="3" l="1"/>
  <c r="P14" i="3" s="1"/>
  <c r="Q10" i="3"/>
  <c r="P10" i="3" s="1"/>
  <c r="E54" i="2" l="1"/>
  <c r="E53" i="2"/>
  <c r="E52" i="2"/>
  <c r="E51" i="2"/>
  <c r="E50" i="2"/>
  <c r="E48" i="2"/>
  <c r="E47" i="2"/>
  <c r="E46" i="2"/>
  <c r="E45" i="2"/>
  <c r="E44" i="2"/>
  <c r="E43" i="2"/>
  <c r="E41" i="2"/>
  <c r="E40" i="2"/>
  <c r="E39" i="2"/>
  <c r="E38" i="2"/>
  <c r="E34" i="2"/>
  <c r="E33" i="2"/>
  <c r="E32" i="2"/>
  <c r="E31" i="2"/>
  <c r="E30" i="2"/>
  <c r="E29" i="2"/>
  <c r="E28" i="2"/>
  <c r="E27" i="2"/>
  <c r="E26" i="2"/>
  <c r="E25" i="2"/>
  <c r="E24" i="2"/>
  <c r="E22" i="2"/>
  <c r="E21" i="2"/>
  <c r="E18" i="2"/>
  <c r="E12" i="2" l="1"/>
  <c r="E11" i="2"/>
  <c r="E63" i="2"/>
  <c r="E65" i="2"/>
  <c r="E64" i="2"/>
  <c r="E67" i="2" l="1"/>
  <c r="F14" i="1"/>
  <c r="F13" i="1"/>
  <c r="F9" i="1" l="1"/>
  <c r="F8" i="1"/>
  <c r="F16" i="1" l="1"/>
</calcChain>
</file>

<file path=xl/comments1.xml><?xml version="1.0" encoding="utf-8"?>
<comments xmlns="http://schemas.openxmlformats.org/spreadsheetml/2006/main">
  <authors>
    <author>Autor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vkládá se přesný počet bodů z RIVu přepočtený na autory, jenž jsou členy týmu podávaného projektu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N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N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<sst xmlns="http://schemas.openxmlformats.org/spreadsheetml/2006/main" count="318" uniqueCount="174">
  <si>
    <t>Body</t>
  </si>
  <si>
    <t>Počet</t>
  </si>
  <si>
    <t>Celkem</t>
  </si>
  <si>
    <t>Článek v periodiku s nenulovým impakt faktorem</t>
  </si>
  <si>
    <t>Článek v recenzovaném periodiku evidovaném ve světově uznávané databázi</t>
  </si>
  <si>
    <t>Článek v periodiku evidovaném v seznamu RVV českých recenzovaných periodik</t>
  </si>
  <si>
    <t>Odborná kniha ve světovém jazyce</t>
  </si>
  <si>
    <t>Odborná kniha v českém nebo slovenském jazyce</t>
  </si>
  <si>
    <t>Článek ve sborníku z konference evidované v databázi Thomson Reuters</t>
  </si>
  <si>
    <t>Patent</t>
  </si>
  <si>
    <t>B</t>
  </si>
  <si>
    <t>D</t>
  </si>
  <si>
    <t>Jimp</t>
  </si>
  <si>
    <t>Jneimp</t>
  </si>
  <si>
    <t>Jrec</t>
  </si>
  <si>
    <t>P</t>
  </si>
  <si>
    <t>10-305</t>
  </si>
  <si>
    <t>Užitný vzor, SW, prototyp atd. dle Metodiky hodnocení 2012</t>
  </si>
  <si>
    <t>F,G,H,N,R</t>
  </si>
  <si>
    <t>40-500</t>
  </si>
  <si>
    <t xml:space="preserve">CELKEM ZA Jimp:                                                                         </t>
  </si>
  <si>
    <t xml:space="preserve">CELKEM ZA Jimp + Jneimp:                                                                         </t>
  </si>
  <si>
    <t>min 30</t>
  </si>
  <si>
    <t>min 15</t>
  </si>
  <si>
    <t xml:space="preserve">CELKEM:                                                                         </t>
  </si>
  <si>
    <t>min 150</t>
  </si>
  <si>
    <t>Publikační a jiná tvůrčí činnost dle RIV</t>
  </si>
  <si>
    <t>kód výsledku</t>
  </si>
  <si>
    <t>krátký popis výsledku</t>
  </si>
  <si>
    <t>Body z RIV</t>
  </si>
  <si>
    <t>Zozsah bodů dle RIV</t>
  </si>
  <si>
    <t>odkaz na výsledek z hodnocení H11</t>
  </si>
  <si>
    <t>http://www.isvav.cz/h11/resultDetail.do?rowId=RIV%2F61989100%3A27240%2F09%3A00021402%21RIV10-MSM-27240___</t>
  </si>
  <si>
    <t>http://www.isvav.cz/h11/resultDetail.do?rowId=RIV%2F61989100%3A27240%2F08%3A00018906%21RIV09-MSM-27240___</t>
  </si>
  <si>
    <t>Článek o využitelnosti přednahrávaní podle lokalizace v časopise Eurasip WCN</t>
  </si>
  <si>
    <t>http://www.isvav.cz/h11/resultDetail.do?rowId=RIV%2F61989100%3A27360%2F10%3A86075877%21RIV11-MSM-27360___</t>
  </si>
  <si>
    <t>Článek o detekci vnitřních vad materiálů v časopise Vibroengineering</t>
  </si>
  <si>
    <t>Článek o využitelnosti lokalizace uživatele pro krizové řízení v časopise Springer IFIP</t>
  </si>
  <si>
    <t>http://www.isvav.cz/h11/resultDetail.do?rowId=RIV%2F61989100%3A27240%2F06%3A00013471%21RIV07-MSM-27240___</t>
  </si>
  <si>
    <t>Článek o sběru a zpracování biomedicínských dat v časopise Lékař a Technika</t>
  </si>
  <si>
    <t>Článek o architektuře moderního biomedicínského systémuv časopise Lékař a Technika</t>
  </si>
  <si>
    <t>http://www.isvav.cz/h11/resultDetail.do?rowId=RIV%2F61989100%3A27240%2F08%3A00018986%21RIV09-MSM-27240___</t>
  </si>
  <si>
    <t>S</t>
  </si>
  <si>
    <t>Prototyp systému TANDEM DSS - predikce povodní</t>
  </si>
  <si>
    <t>http://www.isvav.cz/h11/resultDetail.do?rowId=RIV%2F61989100%3A27350%2F07%3A00014677%21RIV08-MPO-27350___</t>
  </si>
  <si>
    <t>Continuous Noninvasive Blood Pressure Measurement by Near Infra Red CCD Camera and Pulse Transmit Time Systems</t>
  </si>
  <si>
    <t>http://www.isvav.cz/h11/resultDetail.do?rowId=RIV%2F61989100%3A27240%2F10%3A86075447%21RIV11-MSM-27240___</t>
  </si>
  <si>
    <t>Dataflow Optimization Using of WiFi, GSM, UMTS, BT and GPS positioning in Mobile Information Systems on Mobile Devices</t>
  </si>
  <si>
    <t>http://www.isvav.cz/h11/resultDetail.do?rowId=RIV%2F61989100%3A27240%2F10%3A86075859%21RIV11-MSM-27240___</t>
  </si>
  <si>
    <t>DESIGN AND REALIZATION OF LOW COST DISCRETE PSD CONTROLLER FOR POWER ELECTRONICS A PPLICATIONS</t>
  </si>
  <si>
    <t>http://www.isvav.cz/h11/resultDetail.do?rowId=RIV%2F61989100%3A27360%2F10%3A86075875%21RIV11-MSM-27360___</t>
  </si>
  <si>
    <t>Development Methods for Low Cost Industrial Control by WinPAC Controller and Measurement Cards in Matlab Simulink</t>
  </si>
  <si>
    <t>http://www.isvav.cz/h11/resultDetail.do?rowId=RIV%2F61989100%3A27240%2F10%3A86075576%21RIV11-MSM-27240___</t>
  </si>
  <si>
    <t>Experimental hardware solutions of Biotelemetric System</t>
  </si>
  <si>
    <t>http://www.isvav.cz/h11/resultDetail.do?rowId=RIV%2F61989100%3A27240%2F10%3A86075868%21RIV11-MSM-27240___</t>
  </si>
  <si>
    <t>Intelligent Prebuffering Using Position Oriented Database for Mobile Devices</t>
  </si>
  <si>
    <t>http://www.isvav.cz/h11/resultDetail.do?rowId=RIV%2F61989100%3A27240%2F10%3A86075879%21RIV11-MSM-27240___</t>
  </si>
  <si>
    <t>Modern Tools for Design and Implementation of Mobile Biomedical System for Home Care Agencies</t>
  </si>
  <si>
    <t>http://www.isvav.cz/h11/resultDetail.do?rowId=RIV%2F61989100%3A27240%2F10%3A86075861%21RIV11-MSM-27240___</t>
  </si>
  <si>
    <t>Optimal Data Artifact Determination for Mobile SQL Server CE Database Buffering as a Way to Solve the Problem of Low Performance of Portable Mobile Devices</t>
  </si>
  <si>
    <t>http://www.isvav.cz/h11/resultDetail.do?rowId=RIV%2F61989100%3A27240%2F10%3A86075871%21RIV11-MSM-27240___</t>
  </si>
  <si>
    <t>Real Time Measurement and Visualization of ECG on Mobile Monitoring Stations of Biotelemetric System</t>
  </si>
  <si>
    <t>http://www.isvav.cz/h11/resultDetail.do?rowId=RIV%2F61989100%3A27240%2F10%3A86076466%21RIV11-MSM-27240___</t>
  </si>
  <si>
    <t>Real Time Processing of ECG Signal on Mobile Embedded Monitoring Stations</t>
  </si>
  <si>
    <t>http://www.isvav.cz/h11/resultDetail.do?rowId=RIV%2F61989100%3A27240%2F10%3A86075863%21RIV11-MSM-27240___</t>
  </si>
  <si>
    <t>Stress Testing Data Access via a Web Service for Determination of Adequate Server Hardware for Developed Software Solution</t>
  </si>
  <si>
    <t>http://www.isvav.cz/h11/resultDetail.do?rowId=RIV%2F61989100%3A27240%2F10%3A86075873%21RIV11-MSM-27240___</t>
  </si>
  <si>
    <t>Web System for Electrophysiological Data Management</t>
  </si>
  <si>
    <t>http://www.isvav.cz/h11/resultDetail.do?rowId=RIV%2F61989100%3A27240%2F10%3A86075874%21RIV11-MSM-27240___</t>
  </si>
  <si>
    <t>Accessing of Large Multimedia Content on Mobile Devices by Partial Prebuffering Techniques</t>
  </si>
  <si>
    <t>http://www.isvav.cz/h11/resultDetail.do?rowId=RIV%2F61989100%3A27240%2F09%3A00021400%21RIV10-MSM-27240___</t>
  </si>
  <si>
    <t>Architecture, Development and Testing of Home Care Biomedical System</t>
  </si>
  <si>
    <t>http://www.isvav.cz/h11/resultDetail.do?rowId=RIV%2F61989100%3A27240%2F09%3A00020985%21RIV10-MSM-27240___</t>
  </si>
  <si>
    <t>Complex Biomedical System with Biotelemetric Monitoring of Life Functions</t>
  </si>
  <si>
    <t>http://www.isvav.cz/h11/resultDetail.do?rowId=RIV%2F61989100%3A27240%2F09%3A00020988%21RIV10-MSM-27240___</t>
  </si>
  <si>
    <t>Complex Biomedical System with Mobile Clients</t>
  </si>
  <si>
    <t>ROK uplatnění</t>
  </si>
  <si>
    <t>http://www.isvav.cz/h11/resultDetail.do?rowId=RIV%2F61989100%3A27240%2F09%3A00020982%21RIV10-MSM-27240___</t>
  </si>
  <si>
    <t>Highlights of Low Cost RT Process Control using WinPAC by Wireless Network</t>
  </si>
  <si>
    <t>http://www.isvav.cz/h11/resultDetail.do?rowId=RIV%2F61989100%3A27240%2F09%3A00021015%21RIV10-MSM-27240___</t>
  </si>
  <si>
    <t>Inefficient WiFi Adapter of Wireless Mobile Devices - Problem Solving by Artifacts Prebuffering using Mobile Database Cache and Secured Wireless Connection</t>
  </si>
  <si>
    <t>http://www.isvav.cz/h11/resultDetail.do?rowId=RIV%2F61989100%3A27240%2F09%3A00020993%21RIV10-MSM-27240___</t>
  </si>
  <si>
    <t>Large Multimedia Artifacts Prebuffering in Mobile Information Systems as Location Context Awareness</t>
  </si>
  <si>
    <t>http://www.isvav.cz/h11/resultDetail.do?rowId=RIV%2F61989100%3A27240%2F09%3A00021406%21RIV10-MSM-27240___</t>
  </si>
  <si>
    <t>Localization by Wireless Technologies for Managing of Large Scale Data Artifacts on Mobile Devices</t>
  </si>
  <si>
    <t>http://www.isvav.cz/h11/resultDetail.do?rowId=RIV%2F61989100%3A27240%2F09%3A00020992%21RIV10-MSM-27240___</t>
  </si>
  <si>
    <t>Low Cost RT Process Control using Windows PLC by MATLAB/Simulink throw the REX Control System by Secured Wireless Network</t>
  </si>
  <si>
    <t>http://www.isvav.cz/h11/resultDetail.do?rowId=RIV%2F61989100%3A27240%2F09%3A00020994%21RIV10-MSM-27240___</t>
  </si>
  <si>
    <t>http://www.isvav.cz/h11/resultDetail.do?rowId=RIV%2F61989100%3A27240%2F09%3A00021366%21RIV11-MSM-27240___</t>
  </si>
  <si>
    <t>Noninvasive Continuous Blood Pressure Measurement and GPS Position Monitoring of Patients</t>
  </si>
  <si>
    <t>Optimization of Dataflow on Mobile Devices in Information System of Home Care Agencies</t>
  </si>
  <si>
    <t>http://www.isvav.cz/h11/resultDetail.do?rowId=RIV%2F61989100%3A27240%2F09%3A00020986%21RIV10-MSM-27240___</t>
  </si>
  <si>
    <t>Problem of Inefficient Internal Hardware of Portable Mobile Devices Solving by Artifacts Prebuffering using Mobile Database Cache</t>
  </si>
  <si>
    <t>http://www.isvav.cz/h11/resultDetail.do?rowId=RIV%2F61989100%3A27240%2F09%3A00020987%21RIV10-MSM-27240___</t>
  </si>
  <si>
    <t>User localization for large artifacts prebuffering and safety possibilities in mobile embedded systems</t>
  </si>
  <si>
    <t>http://www.isvav.cz/h11/resultDetail.do?rowId=RIV%2F61989100%3A27240%2F09%3A00020995%21RIV10-MSM-27240___</t>
  </si>
  <si>
    <t>Data Prebuffering using SQL CE Database on Real Time Operation System Windows Mobile 6.0</t>
  </si>
  <si>
    <t>http://www.isvav.cz/h11/resultDetail.do?rowId=RIV%2F61989100%3A27240%2F08%3A00018992%21RIV09-MSM-27240___</t>
  </si>
  <si>
    <t>Database Architecture for real-time accessing of Personal Biotelemetric Systems</t>
  </si>
  <si>
    <t>http://www.isvav.cz/h11/resultDetail.do?rowId=RIV%2F61989100%3A27240%2F08%3A00018988%21RIV09-MSM-27240___</t>
  </si>
  <si>
    <t>Database prebuffering as a way to create a mobile control and information system with better response time</t>
  </si>
  <si>
    <t>http://www.isvav.cz/h11/resultDetail.do?rowId=RIV%2F61989100%3A27240%2F08%3A00018984%21RIV11-MSM-27240___</t>
  </si>
  <si>
    <t>Mobile SQL Server CE Database on Smartphone, PDA and Embedded device as mobile monitoring stations of Biotelemetric System</t>
  </si>
  <si>
    <t>http://www.isvav.cz/h11/resultDetail.do?rowId=RIV%2F61989100%3A27240%2F08%3A00019175%21RIV09-GA0-27240___</t>
  </si>
  <si>
    <t>PERSONAL TELEMETRIC SYSTEM - GUARDIAN</t>
  </si>
  <si>
    <t>http://www.isvav.cz/h11/resultDetail.do?rowId=RIV%2F61989100%3A27240%2F08%3A00018987%21RIV09-MSM-27240___</t>
  </si>
  <si>
    <t>http://www.isvav.cz/h11/resultDetail.do?rowId=RIV%2F61989100%3A27240%2F08%3A00018990%21RIV09-MSM-27240___</t>
  </si>
  <si>
    <t>Portable Devices in Architecture of Personal Biotelemetric Systems</t>
  </si>
  <si>
    <t>Prebuffering as a Way to Exceed The Data Transfer Speed Limits in Mobile Control Systems</t>
  </si>
  <si>
    <t>http://www.isvav.cz/h11/resultDetail.do?rowId=RIV%2F61989100%3A27240%2F08%3A00018967%21RIV09-MSM-27240___</t>
  </si>
  <si>
    <t>The Real Code Migration on Portable Devices for Personal Biotelemetric systems</t>
  </si>
  <si>
    <t>http://www.isvav.cz/h11/resultDetail.do?rowId=RIV%2F61989100%3A27240%2F08%3A00018995%21RIV11-MSM-27240___</t>
  </si>
  <si>
    <t>RT database for visualization of windows PLC RT process control by the REX control system</t>
  </si>
  <si>
    <t>http://www.isvav.cz/h11/resultDetail.do?rowId=RIV%2F61989100%3A27240%2F08%3A00019174%21RIV09-GA0-27240___</t>
  </si>
  <si>
    <t>Secured Access to RT Database in Biotelemetric System</t>
  </si>
  <si>
    <t>http://www.isvav.cz/h11/resultDetail.do?rowId=RIV%2F61989100%3A27240%2F08%3A00018989%21RIV09-MSM-27240___</t>
  </si>
  <si>
    <t>Smartphone, PDA and Embedded devices as mobile monitoring stations of Biotelemetric System</t>
  </si>
  <si>
    <t>http://www.isvav.cz/h11/resultDetail.do?rowId=RIV%2F61989100%3A27240%2F08%3A00019176%21RIV09-GA0-27240___</t>
  </si>
  <si>
    <t>Smartphone, PDA and mobile Embedded device clients of Biotelemetric System for monitoring of life functions</t>
  </si>
  <si>
    <t>http://www.isvav.cz/h11/resultDetail.do?rowId=RIV%2F61989100%3A27240%2F08%3A00018991%21RIV09-MSM-27240___</t>
  </si>
  <si>
    <t>Benefits of building information system with wireless connected mobile device - PDPT framework</t>
  </si>
  <si>
    <t>http://www.isvav.cz/h11/resultDetail.do?rowId=RIV%2F61989100%3A27240%2F07%3A00015068%21RIV11-MSM-27240___</t>
  </si>
  <si>
    <t>PDPT Framework - Building Information System with Wireless Connected Mobile Devices</t>
  </si>
  <si>
    <t>http://www.isvav.cz/h11/resultDetail.do?rowId=RIV%2F61989100%3A27240%2F06%3A00013467%21RIV07-MSM-27240___</t>
  </si>
  <si>
    <t>PDPT Framework - creation, operation and testing phase of building information system with wireless connected mobile device</t>
  </si>
  <si>
    <t>http://www.isvav.cz/h11/resultDetail.do?rowId=RIV%2F61989100%3A27240%2F06%3A86075882%21RIV11-MSM-27240___</t>
  </si>
  <si>
    <t>PDPT Framework - phase of building information system with mobile device</t>
  </si>
  <si>
    <t>http://www.isvav.cz/h11/resultDetail.do?rowId=RIV%2F61989100%3A27240%2F06%3A00013465%21RIV07-MSM-27240___</t>
  </si>
  <si>
    <t>User Localization for Intelligent Crisis Management</t>
  </si>
  <si>
    <t>http://www.isvav.cz/h11/resultDetail.do?rowId=RIV%2F61989100%3A27240%2F06%3A00013464%21RIV07-MSM-27240___</t>
  </si>
  <si>
    <t>vkládá se přesný počet bodů z RIVu přepočtený na autory, jenž jsou členy týmu podávaného projektu</t>
  </si>
  <si>
    <t>Rozpis jednotlivých ohodnocených výsledků týmu v RIV od 2006 do 2010</t>
  </si>
  <si>
    <t>Užitný vzor, SW, prototyp atd. dle Metodiky hodnocení 2011</t>
  </si>
  <si>
    <t>CELKEM ZA Jimp + Jneimp (pokud Jimp &lt; 15):</t>
  </si>
  <si>
    <t>Jimp1</t>
  </si>
  <si>
    <t>IF</t>
  </si>
  <si>
    <t>Název časopisu</t>
  </si>
  <si>
    <t>Elsevier Measurement</t>
  </si>
  <si>
    <t>RIV hodnota</t>
  </si>
  <si>
    <t>Jimp 2012</t>
  </si>
  <si>
    <t>Faktor 2012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</si>
  <si>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</si>
  <si>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</si>
  <si>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</si>
  <si>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</si>
  <si>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</si>
  <si>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</si>
  <si>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</si>
  <si>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</si>
  <si>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</si>
  <si>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</si>
  <si>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</si>
  <si>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</si>
  <si>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</si>
  <si>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</si>
  <si>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</si>
  <si>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</si>
  <si>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</si>
  <si>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</si>
  <si>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</si>
  <si>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Elektronika Ir Elektrotechnika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</si>
  <si>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</si>
  <si>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</si>
  <si>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</si>
  <si>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</si>
  <si>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</si>
  <si>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</si>
  <si>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</si>
  <si>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</si>
  <si>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</si>
  <si>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žádat max:</t>
  </si>
  <si>
    <t>z Grantové agentury excelence FIM UHK lze tedy pro dané složení Jmip časopisů dalších žádat max:</t>
  </si>
  <si>
    <t>zde je pouze vzorová ukázka. Je třeba upravit dle konkrétního případu</t>
  </si>
  <si>
    <t>Autoevaluační tabulka projektu Grantové soutěže excelence FIM UHK (příklad výpočtu)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</si>
</sst>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ZK];[Red]\-#,##0.00\ [$CZK]"/>
    <numFmt numFmtId="165" formatCode="0.00000"/>
    <numFmt numFmtId="166" formatCode="#,##0\ &quot;Kč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ont="1"/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8" xfId="0" applyBorder="1"/>
    <xf numFmtId="49" fontId="0" fillId="0" borderId="4" xfId="0" applyNumberFormat="1" applyBorder="1"/>
    <xf numFmtId="0" fontId="0" fillId="0" borderId="8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1" fillId="0" borderId="5" xfId="0" applyFont="1" applyBorder="1"/>
    <xf numFmtId="0" fontId="5" fillId="0" borderId="9" xfId="0" applyFont="1" applyBorder="1"/>
    <xf numFmtId="0" fontId="5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0" fillId="0" borderId="0" xfId="0" applyFont="1" applyBorder="1"/>
    <xf numFmtId="0" fontId="4" fillId="0" borderId="0" xfId="1" applyFill="1" applyBorder="1"/>
    <xf numFmtId="0" fontId="0" fillId="0" borderId="9" xfId="0" applyFill="1" applyBorder="1"/>
    <xf numFmtId="0" fontId="0" fillId="0" borderId="10" xfId="0" applyFont="1" applyBorder="1"/>
    <xf numFmtId="0" fontId="4" fillId="0" borderId="10" xfId="1" applyFill="1" applyBorder="1"/>
    <xf numFmtId="0" fontId="0" fillId="0" borderId="9" xfId="0" applyBorder="1"/>
    <xf numFmtId="0" fontId="4" fillId="0" borderId="10" xfId="1" applyBorder="1"/>
    <xf numFmtId="0" fontId="0" fillId="0" borderId="3" xfId="0" applyBorder="1"/>
    <xf numFmtId="0" fontId="4" fillId="0" borderId="5" xfId="1" applyBorder="1"/>
    <xf numFmtId="0" fontId="4" fillId="0" borderId="7" xfId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4" fillId="0" borderId="5" xfId="1" applyFill="1" applyBorder="1"/>
    <xf numFmtId="0" fontId="4" fillId="0" borderId="7" xfId="1" applyFill="1" applyBorder="1"/>
    <xf numFmtId="0" fontId="6" fillId="0" borderId="0" xfId="0" applyFont="1" applyAlignment="1">
      <alignment horizontal="center"/>
    </xf>
    <xf numFmtId="0" fontId="1" fillId="0" borderId="1" xfId="0" applyFont="1" applyFill="1" applyBorder="1"/>
    <xf numFmtId="0" fontId="7" fillId="0" borderId="0" xfId="0" applyFont="1" applyBorder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0" fontId="9" fillId="0" borderId="0" xfId="0" applyFont="1"/>
    <xf numFmtId="166" fontId="1" fillId="2" borderId="0" xfId="0" applyNumberFormat="1" applyFont="1" applyFill="1"/>
    <xf numFmtId="0" fontId="10" fillId="0" borderId="0" xfId="0" applyFont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vav.cz/h11/resultDetail.do?rowId=RIV%2F61989100%3A27360%2F10%3A86075875%21RIV11-MSM-27360___" TargetMode="External"/><Relationship Id="rId13" Type="http://schemas.openxmlformats.org/officeDocument/2006/relationships/hyperlink" Target="http://www.isvav.cz/h11/resultDetail.do?rowId=RIV%2F61989100%3A27240%2F10%3A86075871%21RIV11-MSM-27240___" TargetMode="External"/><Relationship Id="rId3" Type="http://schemas.openxmlformats.org/officeDocument/2006/relationships/hyperlink" Target="http://www.isvav.cz/h11/resultDetail.do?rowId=RIV%2F61989100%3A27240%2F06%3A00013471%21RIV07-MSM-27240___" TargetMode="External"/><Relationship Id="rId7" Type="http://schemas.openxmlformats.org/officeDocument/2006/relationships/hyperlink" Target="http://www.isvav.cz/h11/resultDetail.do?rowId=RIV%2F61989100%3A27240%2F10%3A86075859%21RIV11-MSM-27240___" TargetMode="External"/><Relationship Id="rId12" Type="http://schemas.openxmlformats.org/officeDocument/2006/relationships/hyperlink" Target="http://www.isvav.cz/h11/resultDetail.do?rowId=RIV%2F61989100%3A27240%2F10%3A86075861%21RIV11-MSM-27240___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://www.isvav.cz/h11/resultDetail.do?rowId=RIV%2F61989100%3A27240%2F08%3A00018906%21RIV09-MSM-27240___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isvav.cz/h11/resultDetail.do?rowId=RIV%2F61989100%3A27240%2F09%3A00021402%21RIV10-MSM-27240___" TargetMode="External"/><Relationship Id="rId6" Type="http://schemas.openxmlformats.org/officeDocument/2006/relationships/hyperlink" Target="http://www.isvav.cz/h11/resultDetail.do?rowId=RIV%2F61989100%3A27240%2F10%3A86075447%21RIV11-MSM-27240___" TargetMode="External"/><Relationship Id="rId11" Type="http://schemas.openxmlformats.org/officeDocument/2006/relationships/hyperlink" Target="http://www.isvav.cz/h11/resultDetail.do?rowId=RIV%2F61989100%3A27240%2F10%3A86075879%21RIV11-MSM-27240___" TargetMode="External"/><Relationship Id="rId5" Type="http://schemas.openxmlformats.org/officeDocument/2006/relationships/hyperlink" Target="http://www.isvav.cz/h11/resultDetail.do?rowId=RIV%2F61989100%3A27350%2F07%3A00014677%21RIV08-MPO-27350___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isvav.cz/h11/resultDetail.do?rowId=RIV%2F61989100%3A27240%2F10%3A86075868%21RIV11-MSM-27240___" TargetMode="External"/><Relationship Id="rId4" Type="http://schemas.openxmlformats.org/officeDocument/2006/relationships/hyperlink" Target="http://www.isvav.cz/h11/resultDetail.do?rowId=RIV%2F61989100%3A27240%2F08%3A00018986%21RIV09-MSM-27240___" TargetMode="External"/><Relationship Id="rId9" Type="http://schemas.openxmlformats.org/officeDocument/2006/relationships/hyperlink" Target="http://www.isvav.cz/h11/resultDetail.do?rowId=RIV%2F61989100%3A27240%2F10%3A86075576%21RIV11-MSM-27240___" TargetMode="External"/><Relationship Id="rId14" Type="http://schemas.openxmlformats.org/officeDocument/2006/relationships/hyperlink" Target="http://www.isvav.cz/h11/resultDetail.do?rowId=RIV%2F61989100%3A27240%2F09%3A00021366%21RIV11-MSM-27240___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B6" sqref="B6"/>
    </sheetView>
  </sheetViews>
  <sheetFormatPr defaultRowHeight="15" x14ac:dyDescent="0.25"/>
  <cols>
    <col min="1" max="1" width="3.140625" customWidth="1"/>
    <col min="3" max="3" width="76.28515625" bestFit="1" customWidth="1"/>
    <col min="4" max="4" width="9.85546875" bestFit="1" customWidth="1"/>
    <col min="5" max="5" width="7.42578125" customWidth="1"/>
    <col min="6" max="6" width="12" bestFit="1" customWidth="1"/>
  </cols>
  <sheetData>
    <row r="2" spans="1:6" x14ac:dyDescent="0.25">
      <c r="C2" s="3" t="s">
        <v>173</v>
      </c>
    </row>
    <row r="4" spans="1:6" x14ac:dyDescent="0.25">
      <c r="A4" s="1"/>
      <c r="B4" s="1"/>
      <c r="C4" s="1" t="s">
        <v>26</v>
      </c>
      <c r="D4" s="2" t="s">
        <v>0</v>
      </c>
      <c r="E4" s="1" t="s">
        <v>1</v>
      </c>
      <c r="F4" s="1" t="s">
        <v>2</v>
      </c>
    </row>
    <row r="5" spans="1:6" x14ac:dyDescent="0.25">
      <c r="B5" t="s">
        <v>12</v>
      </c>
      <c r="C5" s="8" t="s">
        <v>3</v>
      </c>
      <c r="D5" s="3" t="s">
        <v>16</v>
      </c>
      <c r="E5" s="47">
        <v>2</v>
      </c>
      <c r="F5" s="4">
        <v>28.818000000000001</v>
      </c>
    </row>
    <row r="6" spans="1:6" x14ac:dyDescent="0.25">
      <c r="B6" t="s">
        <v>13</v>
      </c>
      <c r="C6" s="8" t="s">
        <v>4</v>
      </c>
      <c r="D6" s="3">
        <v>12</v>
      </c>
      <c r="E6" s="47">
        <v>1</v>
      </c>
      <c r="F6">
        <v>14.856999999999999</v>
      </c>
    </row>
    <row r="7" spans="1:6" x14ac:dyDescent="0.25">
      <c r="B7" t="s">
        <v>14</v>
      </c>
      <c r="C7" t="s">
        <v>5</v>
      </c>
      <c r="D7" s="3">
        <v>4</v>
      </c>
      <c r="E7" s="47">
        <v>2</v>
      </c>
      <c r="F7">
        <v>4.952</v>
      </c>
    </row>
    <row r="8" spans="1:6" x14ac:dyDescent="0.25">
      <c r="B8" t="s">
        <v>10</v>
      </c>
      <c r="C8" t="s">
        <v>6</v>
      </c>
      <c r="D8" s="3">
        <v>40</v>
      </c>
      <c r="E8">
        <v>0</v>
      </c>
      <c r="F8" s="4">
        <f t="shared" ref="F8:F9" si="0">D8*E8</f>
        <v>0</v>
      </c>
    </row>
    <row r="9" spans="1:6" x14ac:dyDescent="0.25">
      <c r="B9" t="s">
        <v>10</v>
      </c>
      <c r="C9" t="s">
        <v>7</v>
      </c>
      <c r="D9" s="3">
        <v>20</v>
      </c>
      <c r="E9">
        <v>0</v>
      </c>
      <c r="F9" s="4">
        <f t="shared" si="0"/>
        <v>0</v>
      </c>
    </row>
    <row r="10" spans="1:6" x14ac:dyDescent="0.25">
      <c r="B10" t="s">
        <v>11</v>
      </c>
      <c r="C10" t="s">
        <v>8</v>
      </c>
      <c r="D10" s="3">
        <v>8</v>
      </c>
      <c r="E10">
        <v>42</v>
      </c>
      <c r="F10" s="4">
        <v>202.114</v>
      </c>
    </row>
    <row r="11" spans="1:6" x14ac:dyDescent="0.25">
      <c r="B11" t="s">
        <v>15</v>
      </c>
      <c r="C11" t="s">
        <v>9</v>
      </c>
      <c r="D11" s="3" t="s">
        <v>19</v>
      </c>
      <c r="E11">
        <v>0</v>
      </c>
      <c r="F11" s="4">
        <v>0</v>
      </c>
    </row>
    <row r="12" spans="1:6" x14ac:dyDescent="0.25">
      <c r="B12" t="s">
        <v>18</v>
      </c>
      <c r="C12" t="s">
        <v>17</v>
      </c>
      <c r="D12" s="3">
        <v>40</v>
      </c>
      <c r="E12">
        <v>1</v>
      </c>
      <c r="F12" s="4">
        <v>1.25475</v>
      </c>
    </row>
    <row r="13" spans="1:6" x14ac:dyDescent="0.25">
      <c r="C13" s="5" t="s">
        <v>20</v>
      </c>
      <c r="D13" s="6" t="s">
        <v>23</v>
      </c>
      <c r="F13" s="7">
        <f>F5</f>
        <v>28.818000000000001</v>
      </c>
    </row>
    <row r="14" spans="1:6" x14ac:dyDescent="0.25">
      <c r="C14" s="5" t="s">
        <v>21</v>
      </c>
      <c r="D14" s="6" t="s">
        <v>22</v>
      </c>
      <c r="F14" s="7">
        <f>F5+F6</f>
        <v>43.674999999999997</v>
      </c>
    </row>
    <row r="16" spans="1:6" x14ac:dyDescent="0.25">
      <c r="C16" s="5" t="s">
        <v>24</v>
      </c>
      <c r="D16" s="6" t="s">
        <v>25</v>
      </c>
      <c r="F16" s="7">
        <f>SUM(F5:F12)</f>
        <v>251.99574999999999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&amp;R&amp;"Comenia Serif,Obyčejné"&amp;10Příloha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topLeftCell="A42" workbookViewId="0">
      <selection activeCell="E69" sqref="E69"/>
    </sheetView>
  </sheetViews>
  <sheetFormatPr defaultRowHeight="15" x14ac:dyDescent="0.25"/>
  <cols>
    <col min="1" max="1" width="3.140625" customWidth="1"/>
    <col min="2" max="2" width="12.5703125" bestFit="1" customWidth="1"/>
    <col min="3" max="3" width="76.28515625" bestFit="1" customWidth="1"/>
    <col min="4" max="4" width="19" bestFit="1" customWidth="1"/>
    <col min="5" max="5" width="10.140625" bestFit="1" customWidth="1"/>
    <col min="6" max="6" width="32" customWidth="1"/>
    <col min="7" max="7" width="13.85546875" bestFit="1" customWidth="1"/>
  </cols>
  <sheetData>
    <row r="2" spans="1:7" ht="21" x14ac:dyDescent="0.35">
      <c r="C2" s="44" t="s">
        <v>131</v>
      </c>
      <c r="E2" t="s">
        <v>130</v>
      </c>
    </row>
    <row r="4" spans="1:7" x14ac:dyDescent="0.25">
      <c r="A4" s="1"/>
      <c r="B4" s="27" t="s">
        <v>27</v>
      </c>
      <c r="C4" s="27" t="s">
        <v>28</v>
      </c>
      <c r="D4" s="28" t="s">
        <v>30</v>
      </c>
      <c r="E4" s="27" t="s">
        <v>29</v>
      </c>
      <c r="F4" s="27" t="s">
        <v>31</v>
      </c>
      <c r="G4" s="45" t="s">
        <v>76</v>
      </c>
    </row>
    <row r="5" spans="1:7" x14ac:dyDescent="0.25">
      <c r="B5" s="9" t="s">
        <v>12</v>
      </c>
      <c r="C5" s="25" t="s">
        <v>3</v>
      </c>
      <c r="D5" s="12" t="s">
        <v>16</v>
      </c>
      <c r="E5" s="22"/>
      <c r="F5" s="31"/>
      <c r="G5" s="13"/>
    </row>
    <row r="6" spans="1:7" x14ac:dyDescent="0.25">
      <c r="B6" s="10"/>
      <c r="C6" s="29" t="s">
        <v>34</v>
      </c>
      <c r="D6" s="15"/>
      <c r="E6" s="23">
        <v>21.004000000000001</v>
      </c>
      <c r="F6" s="30" t="s">
        <v>32</v>
      </c>
      <c r="G6" s="16">
        <v>2009</v>
      </c>
    </row>
    <row r="7" spans="1:7" x14ac:dyDescent="0.25">
      <c r="B7" s="11"/>
      <c r="C7" s="32" t="s">
        <v>36</v>
      </c>
      <c r="D7" s="18"/>
      <c r="E7" s="21">
        <v>7.8140000000000001</v>
      </c>
      <c r="F7" s="33" t="s">
        <v>35</v>
      </c>
      <c r="G7" s="19">
        <v>2010</v>
      </c>
    </row>
    <row r="8" spans="1:7" x14ac:dyDescent="0.25">
      <c r="B8" s="9" t="s">
        <v>13</v>
      </c>
      <c r="C8" s="25" t="s">
        <v>4</v>
      </c>
      <c r="D8" s="12">
        <v>12</v>
      </c>
      <c r="E8" s="22"/>
      <c r="F8" s="34"/>
      <c r="G8" s="13"/>
    </row>
    <row r="9" spans="1:7" x14ac:dyDescent="0.25">
      <c r="B9" s="11"/>
      <c r="C9" s="32" t="s">
        <v>37</v>
      </c>
      <c r="D9" s="18"/>
      <c r="E9" s="19">
        <v>14.856999999999999</v>
      </c>
      <c r="F9" s="35" t="s">
        <v>38</v>
      </c>
      <c r="G9" s="19">
        <v>2006</v>
      </c>
    </row>
    <row r="10" spans="1:7" x14ac:dyDescent="0.25">
      <c r="B10" s="9" t="s">
        <v>14</v>
      </c>
      <c r="C10" s="25" t="s">
        <v>5</v>
      </c>
      <c r="D10" s="12">
        <v>4</v>
      </c>
      <c r="E10" s="20"/>
      <c r="F10" s="36"/>
      <c r="G10" s="13"/>
    </row>
    <row r="11" spans="1:7" x14ac:dyDescent="0.25">
      <c r="B11" s="10"/>
      <c r="C11" s="29" t="s">
        <v>40</v>
      </c>
      <c r="D11" s="15"/>
      <c r="E11" s="23">
        <f>4.952/2</f>
        <v>2.476</v>
      </c>
      <c r="F11" s="37" t="s">
        <v>41</v>
      </c>
      <c r="G11" s="16">
        <v>2008</v>
      </c>
    </row>
    <row r="12" spans="1:7" x14ac:dyDescent="0.25">
      <c r="B12" s="11"/>
      <c r="C12" s="32" t="s">
        <v>39</v>
      </c>
      <c r="D12" s="18"/>
      <c r="E12" s="21">
        <f>4.952/2</f>
        <v>2.476</v>
      </c>
      <c r="F12" s="38" t="s">
        <v>33</v>
      </c>
      <c r="G12" s="19">
        <v>2008</v>
      </c>
    </row>
    <row r="13" spans="1:7" x14ac:dyDescent="0.25">
      <c r="B13" s="24" t="s">
        <v>10</v>
      </c>
      <c r="C13" s="26" t="s">
        <v>6</v>
      </c>
      <c r="D13" s="15">
        <v>40</v>
      </c>
      <c r="E13" s="16"/>
      <c r="F13" s="39"/>
      <c r="G13" s="13"/>
    </row>
    <row r="14" spans="1:7" x14ac:dyDescent="0.25">
      <c r="B14" s="10"/>
      <c r="C14" s="14"/>
      <c r="D14" s="15"/>
      <c r="E14" s="16"/>
      <c r="F14" s="40"/>
      <c r="G14" s="16"/>
    </row>
    <row r="15" spans="1:7" x14ac:dyDescent="0.25">
      <c r="B15" s="24" t="s">
        <v>10</v>
      </c>
      <c r="C15" s="26" t="s">
        <v>7</v>
      </c>
      <c r="D15" s="15">
        <v>20</v>
      </c>
      <c r="E15" s="16"/>
      <c r="F15" s="40"/>
      <c r="G15" s="16"/>
    </row>
    <row r="16" spans="1:7" x14ac:dyDescent="0.25">
      <c r="B16" s="11"/>
      <c r="C16" s="17"/>
      <c r="D16" s="18"/>
      <c r="E16" s="19"/>
      <c r="F16" s="41"/>
      <c r="G16" s="19"/>
    </row>
    <row r="17" spans="2:7" x14ac:dyDescent="0.25">
      <c r="B17" s="9" t="s">
        <v>11</v>
      </c>
      <c r="C17" s="25" t="s">
        <v>8</v>
      </c>
      <c r="D17" s="12">
        <v>8</v>
      </c>
      <c r="E17" s="13"/>
      <c r="F17" s="39"/>
      <c r="G17" s="13"/>
    </row>
    <row r="18" spans="2:7" x14ac:dyDescent="0.25">
      <c r="B18" s="24"/>
      <c r="C18" s="46" t="s">
        <v>45</v>
      </c>
      <c r="D18" s="15"/>
      <c r="E18" s="16">
        <f>7.924/4</f>
        <v>1.9810000000000001</v>
      </c>
      <c r="F18" s="42" t="s">
        <v>46</v>
      </c>
      <c r="G18" s="16">
        <v>2010</v>
      </c>
    </row>
    <row r="19" spans="2:7" x14ac:dyDescent="0.25">
      <c r="B19" s="24"/>
      <c r="C19" s="46" t="s">
        <v>47</v>
      </c>
      <c r="D19" s="15"/>
      <c r="E19" s="16">
        <v>9.9049999999999994</v>
      </c>
      <c r="F19" s="42" t="s">
        <v>48</v>
      </c>
      <c r="G19" s="16">
        <v>2010</v>
      </c>
    </row>
    <row r="20" spans="2:7" x14ac:dyDescent="0.25">
      <c r="B20" s="24"/>
      <c r="C20" s="46" t="s">
        <v>49</v>
      </c>
      <c r="D20" s="15"/>
      <c r="E20" s="16">
        <v>4.952</v>
      </c>
      <c r="F20" s="42" t="s">
        <v>50</v>
      </c>
      <c r="G20" s="16">
        <v>2010</v>
      </c>
    </row>
    <row r="21" spans="2:7" x14ac:dyDescent="0.25">
      <c r="B21" s="24"/>
      <c r="C21" s="46" t="s">
        <v>51</v>
      </c>
      <c r="D21" s="15"/>
      <c r="E21" s="16">
        <f>7.428/3</f>
        <v>2.476</v>
      </c>
      <c r="F21" s="42" t="s">
        <v>52</v>
      </c>
      <c r="G21" s="16">
        <v>2010</v>
      </c>
    </row>
    <row r="22" spans="2:7" x14ac:dyDescent="0.25">
      <c r="B22" s="24"/>
      <c r="C22" s="46" t="s">
        <v>53</v>
      </c>
      <c r="D22" s="15"/>
      <c r="E22" s="16">
        <f>9.905/4</f>
        <v>2.4762499999999998</v>
      </c>
      <c r="F22" s="42" t="s">
        <v>54</v>
      </c>
      <c r="G22" s="16">
        <v>2010</v>
      </c>
    </row>
    <row r="23" spans="2:7" x14ac:dyDescent="0.25">
      <c r="B23" s="24"/>
      <c r="C23" s="46" t="s">
        <v>55</v>
      </c>
      <c r="D23" s="15"/>
      <c r="E23" s="16">
        <v>9.9049999999999994</v>
      </c>
      <c r="F23" s="42" t="s">
        <v>56</v>
      </c>
      <c r="G23" s="16">
        <v>2010</v>
      </c>
    </row>
    <row r="24" spans="2:7" x14ac:dyDescent="0.25">
      <c r="B24" s="24"/>
      <c r="C24" s="46" t="s">
        <v>57</v>
      </c>
      <c r="D24" s="15"/>
      <c r="E24" s="16">
        <f>9.905/3</f>
        <v>3.3016666666666663</v>
      </c>
      <c r="F24" s="42" t="s">
        <v>58</v>
      </c>
      <c r="G24" s="16">
        <v>2010</v>
      </c>
    </row>
    <row r="25" spans="2:7" x14ac:dyDescent="0.25">
      <c r="B25" s="24"/>
      <c r="C25" s="46" t="s">
        <v>59</v>
      </c>
      <c r="D25" s="15"/>
      <c r="E25" s="16">
        <f>9.905/3</f>
        <v>3.3016666666666663</v>
      </c>
      <c r="F25" s="42" t="s">
        <v>60</v>
      </c>
      <c r="G25" s="16">
        <v>2010</v>
      </c>
    </row>
    <row r="26" spans="2:7" x14ac:dyDescent="0.25">
      <c r="B26" s="24"/>
      <c r="C26" s="46" t="s">
        <v>61</v>
      </c>
      <c r="D26" s="15"/>
      <c r="E26" s="16">
        <f>9.905/5</f>
        <v>1.9809999999999999</v>
      </c>
      <c r="F26" s="42" t="s">
        <v>62</v>
      </c>
      <c r="G26" s="16">
        <v>2010</v>
      </c>
    </row>
    <row r="27" spans="2:7" x14ac:dyDescent="0.25">
      <c r="B27" s="24"/>
      <c r="C27" s="46" t="s">
        <v>63</v>
      </c>
      <c r="D27" s="15"/>
      <c r="E27" s="16">
        <f>9.905/4</f>
        <v>2.4762499999999998</v>
      </c>
      <c r="F27" s="42" t="s">
        <v>64</v>
      </c>
      <c r="G27" s="16">
        <v>2010</v>
      </c>
    </row>
    <row r="28" spans="2:7" x14ac:dyDescent="0.25">
      <c r="B28" s="24"/>
      <c r="C28" s="46" t="s">
        <v>65</v>
      </c>
      <c r="D28" s="15"/>
      <c r="E28" s="16">
        <f>9.905/2</f>
        <v>4.9524999999999997</v>
      </c>
      <c r="F28" s="42" t="s">
        <v>66</v>
      </c>
      <c r="G28" s="16">
        <v>2010</v>
      </c>
    </row>
    <row r="29" spans="2:7" x14ac:dyDescent="0.25">
      <c r="B29" s="24"/>
      <c r="C29" s="46" t="s">
        <v>67</v>
      </c>
      <c r="D29" s="15"/>
      <c r="E29" s="16">
        <f>4.402/3</f>
        <v>1.4673333333333334</v>
      </c>
      <c r="F29" s="42" t="s">
        <v>68</v>
      </c>
      <c r="G29" s="16">
        <v>2010</v>
      </c>
    </row>
    <row r="30" spans="2:7" x14ac:dyDescent="0.25">
      <c r="B30" s="24"/>
      <c r="C30" s="46" t="s">
        <v>69</v>
      </c>
      <c r="D30" s="15"/>
      <c r="E30" s="16">
        <f>8.704/3</f>
        <v>2.9013333333333335</v>
      </c>
      <c r="F30" s="42" t="s">
        <v>70</v>
      </c>
      <c r="G30" s="16">
        <v>2009</v>
      </c>
    </row>
    <row r="31" spans="2:7" x14ac:dyDescent="0.25">
      <c r="B31" s="24"/>
      <c r="C31" s="46" t="s">
        <v>71</v>
      </c>
      <c r="D31" s="15"/>
      <c r="E31" s="16">
        <f>9.905/3</f>
        <v>3.3016666666666663</v>
      </c>
      <c r="F31" s="42" t="s">
        <v>72</v>
      </c>
      <c r="G31" s="16">
        <v>2009</v>
      </c>
    </row>
    <row r="32" spans="2:7" x14ac:dyDescent="0.25">
      <c r="B32" s="24"/>
      <c r="C32" s="46" t="s">
        <v>73</v>
      </c>
      <c r="D32" s="15"/>
      <c r="E32" s="16">
        <f>9.905/3</f>
        <v>3.3016666666666663</v>
      </c>
      <c r="F32" s="42" t="s">
        <v>74</v>
      </c>
      <c r="G32" s="16">
        <v>2009</v>
      </c>
    </row>
    <row r="33" spans="2:7" x14ac:dyDescent="0.25">
      <c r="B33" s="24"/>
      <c r="C33" s="46" t="s">
        <v>75</v>
      </c>
      <c r="D33" s="15"/>
      <c r="E33" s="16">
        <f>9.905/3</f>
        <v>3.3016666666666663</v>
      </c>
      <c r="F33" s="42" t="s">
        <v>77</v>
      </c>
      <c r="G33" s="16">
        <v>2009</v>
      </c>
    </row>
    <row r="34" spans="2:7" x14ac:dyDescent="0.25">
      <c r="B34" s="24"/>
      <c r="C34" s="46" t="s">
        <v>78</v>
      </c>
      <c r="D34" s="15"/>
      <c r="E34" s="16">
        <f>9.905/3</f>
        <v>3.3016666666666663</v>
      </c>
      <c r="F34" s="42" t="s">
        <v>79</v>
      </c>
      <c r="G34" s="16">
        <v>2009</v>
      </c>
    </row>
    <row r="35" spans="2:7" x14ac:dyDescent="0.25">
      <c r="B35" s="24"/>
      <c r="C35" s="46" t="s">
        <v>80</v>
      </c>
      <c r="D35" s="15"/>
      <c r="E35" s="16">
        <v>8.0739999999999998</v>
      </c>
      <c r="F35" s="42" t="s">
        <v>81</v>
      </c>
      <c r="G35" s="16">
        <v>2009</v>
      </c>
    </row>
    <row r="36" spans="2:7" x14ac:dyDescent="0.25">
      <c r="B36" s="24"/>
      <c r="C36" s="46" t="s">
        <v>82</v>
      </c>
      <c r="D36" s="15"/>
      <c r="E36" s="16">
        <v>8.0739999999999998</v>
      </c>
      <c r="F36" s="42" t="s">
        <v>83</v>
      </c>
      <c r="G36" s="16">
        <v>2009</v>
      </c>
    </row>
    <row r="37" spans="2:7" x14ac:dyDescent="0.25">
      <c r="B37" s="24"/>
      <c r="C37" s="46" t="s">
        <v>84</v>
      </c>
      <c r="D37" s="15"/>
      <c r="E37" s="16">
        <v>8.0739999999999998</v>
      </c>
      <c r="F37" s="42" t="s">
        <v>85</v>
      </c>
      <c r="G37" s="16">
        <v>2009</v>
      </c>
    </row>
    <row r="38" spans="2:7" x14ac:dyDescent="0.25">
      <c r="B38" s="24"/>
      <c r="C38" s="46" t="s">
        <v>86</v>
      </c>
      <c r="D38" s="15"/>
      <c r="E38" s="16">
        <f>9.905/2</f>
        <v>4.9524999999999997</v>
      </c>
      <c r="F38" s="42" t="s">
        <v>87</v>
      </c>
      <c r="G38" s="16">
        <v>2009</v>
      </c>
    </row>
    <row r="39" spans="2:7" x14ac:dyDescent="0.25">
      <c r="B39" s="24"/>
      <c r="C39" s="46" t="s">
        <v>89</v>
      </c>
      <c r="D39" s="15"/>
      <c r="E39" s="16">
        <f>5.66/4</f>
        <v>1.415</v>
      </c>
      <c r="F39" s="42" t="s">
        <v>88</v>
      </c>
      <c r="G39" s="16">
        <v>2009</v>
      </c>
    </row>
    <row r="40" spans="2:7" x14ac:dyDescent="0.25">
      <c r="B40" s="24"/>
      <c r="C40" s="46" t="s">
        <v>90</v>
      </c>
      <c r="D40" s="15"/>
      <c r="E40" s="16">
        <f>9.905/3</f>
        <v>3.3016666666666663</v>
      </c>
      <c r="F40" s="42" t="s">
        <v>91</v>
      </c>
      <c r="G40" s="16">
        <v>2009</v>
      </c>
    </row>
    <row r="41" spans="2:7" x14ac:dyDescent="0.25">
      <c r="B41" s="24"/>
      <c r="C41" s="46" t="s">
        <v>92</v>
      </c>
      <c r="D41" s="15"/>
      <c r="E41" s="16">
        <f>9.905/3</f>
        <v>3.3016666666666663</v>
      </c>
      <c r="F41" s="42" t="s">
        <v>93</v>
      </c>
      <c r="G41" s="16">
        <v>2009</v>
      </c>
    </row>
    <row r="42" spans="2:7" x14ac:dyDescent="0.25">
      <c r="B42" s="24"/>
      <c r="C42" s="46" t="s">
        <v>94</v>
      </c>
      <c r="D42" s="15"/>
      <c r="E42" s="16">
        <v>8.0739999999999998</v>
      </c>
      <c r="F42" s="42" t="s">
        <v>95</v>
      </c>
      <c r="G42" s="16">
        <v>2009</v>
      </c>
    </row>
    <row r="43" spans="2:7" x14ac:dyDescent="0.25">
      <c r="B43" s="24"/>
      <c r="C43" s="46" t="s">
        <v>96</v>
      </c>
      <c r="D43" s="15"/>
      <c r="E43" s="16">
        <f>9.905/2</f>
        <v>4.9524999999999997</v>
      </c>
      <c r="F43" s="42" t="s">
        <v>97</v>
      </c>
      <c r="G43" s="16">
        <v>2008</v>
      </c>
    </row>
    <row r="44" spans="2:7" x14ac:dyDescent="0.25">
      <c r="B44" s="24"/>
      <c r="C44" s="46" t="s">
        <v>98</v>
      </c>
      <c r="D44" s="15"/>
      <c r="E44" s="16">
        <f>8.074/3</f>
        <v>2.6913333333333331</v>
      </c>
      <c r="F44" s="42" t="s">
        <v>99</v>
      </c>
      <c r="G44" s="16">
        <v>2008</v>
      </c>
    </row>
    <row r="45" spans="2:7" x14ac:dyDescent="0.25">
      <c r="B45" s="24"/>
      <c r="C45" s="46" t="s">
        <v>100</v>
      </c>
      <c r="D45" s="15"/>
      <c r="E45" s="16">
        <f>9.905/2</f>
        <v>4.9524999999999997</v>
      </c>
      <c r="F45" s="42" t="s">
        <v>101</v>
      </c>
      <c r="G45" s="16">
        <v>2008</v>
      </c>
    </row>
    <row r="46" spans="2:7" x14ac:dyDescent="0.25">
      <c r="B46" s="24"/>
      <c r="C46" s="46" t="s">
        <v>102</v>
      </c>
      <c r="D46" s="15"/>
      <c r="E46" s="16">
        <f>8.074/3</f>
        <v>2.6913333333333331</v>
      </c>
      <c r="F46" s="42" t="s">
        <v>103</v>
      </c>
      <c r="G46" s="16">
        <v>2008</v>
      </c>
    </row>
    <row r="47" spans="2:7" x14ac:dyDescent="0.25">
      <c r="B47" s="24"/>
      <c r="C47" s="46" t="s">
        <v>104</v>
      </c>
      <c r="D47" s="15"/>
      <c r="E47" s="16">
        <f>8.074/3</f>
        <v>2.6913333333333331</v>
      </c>
      <c r="F47" s="42" t="s">
        <v>105</v>
      </c>
      <c r="G47" s="16">
        <v>2008</v>
      </c>
    </row>
    <row r="48" spans="2:7" x14ac:dyDescent="0.25">
      <c r="B48" s="24"/>
      <c r="C48" s="46" t="s">
        <v>107</v>
      </c>
      <c r="D48" s="15"/>
      <c r="E48" s="16">
        <f>9.905/3</f>
        <v>3.3016666666666663</v>
      </c>
      <c r="F48" s="42" t="s">
        <v>106</v>
      </c>
      <c r="G48" s="16">
        <v>2008</v>
      </c>
    </row>
    <row r="49" spans="2:7" x14ac:dyDescent="0.25">
      <c r="B49" s="24"/>
      <c r="C49" s="46" t="s">
        <v>108</v>
      </c>
      <c r="D49" s="15"/>
      <c r="E49" s="16">
        <v>8.0739999999999998</v>
      </c>
      <c r="F49" s="42" t="s">
        <v>109</v>
      </c>
      <c r="G49" s="16">
        <v>2008</v>
      </c>
    </row>
    <row r="50" spans="2:7" x14ac:dyDescent="0.25">
      <c r="B50" s="24"/>
      <c r="C50" s="46" t="s">
        <v>110</v>
      </c>
      <c r="D50" s="15"/>
      <c r="E50" s="16">
        <f>8.074/3</f>
        <v>2.6913333333333331</v>
      </c>
      <c r="F50" s="42" t="s">
        <v>111</v>
      </c>
      <c r="G50" s="16">
        <v>2008</v>
      </c>
    </row>
    <row r="51" spans="2:7" x14ac:dyDescent="0.25">
      <c r="B51" s="24"/>
      <c r="C51" s="46" t="s">
        <v>112</v>
      </c>
      <c r="D51" s="15"/>
      <c r="E51" s="16">
        <f>8.074/4</f>
        <v>2.0185</v>
      </c>
      <c r="F51" s="42" t="s">
        <v>113</v>
      </c>
      <c r="G51" s="16">
        <v>2008</v>
      </c>
    </row>
    <row r="52" spans="2:7" x14ac:dyDescent="0.25">
      <c r="B52" s="24"/>
      <c r="C52" s="46" t="s">
        <v>114</v>
      </c>
      <c r="D52" s="15"/>
      <c r="E52" s="16">
        <f>8.074/3</f>
        <v>2.6913333333333331</v>
      </c>
      <c r="F52" s="42" t="s">
        <v>115</v>
      </c>
      <c r="G52" s="16">
        <v>2008</v>
      </c>
    </row>
    <row r="53" spans="2:7" x14ac:dyDescent="0.25">
      <c r="B53" s="24"/>
      <c r="C53" s="46" t="s">
        <v>116</v>
      </c>
      <c r="D53" s="15"/>
      <c r="E53" s="16">
        <f>9.905/3</f>
        <v>3.3016666666666663</v>
      </c>
      <c r="F53" s="42" t="s">
        <v>117</v>
      </c>
      <c r="G53" s="16">
        <v>2008</v>
      </c>
    </row>
    <row r="54" spans="2:7" x14ac:dyDescent="0.25">
      <c r="B54" s="24"/>
      <c r="C54" s="46" t="s">
        <v>118</v>
      </c>
      <c r="D54" s="15"/>
      <c r="E54" s="16">
        <f>9.905/5</f>
        <v>1.9809999999999999</v>
      </c>
      <c r="F54" s="42" t="s">
        <v>119</v>
      </c>
      <c r="G54" s="16">
        <v>2008</v>
      </c>
    </row>
    <row r="55" spans="2:7" x14ac:dyDescent="0.25">
      <c r="B55" s="24"/>
      <c r="C55" s="46" t="s">
        <v>120</v>
      </c>
      <c r="D55" s="15"/>
      <c r="E55" s="16">
        <v>9.9049999999999994</v>
      </c>
      <c r="F55" s="42" t="s">
        <v>121</v>
      </c>
      <c r="G55" s="16">
        <v>2007</v>
      </c>
    </row>
    <row r="56" spans="2:7" x14ac:dyDescent="0.25">
      <c r="B56" s="24"/>
      <c r="C56" s="46" t="s">
        <v>122</v>
      </c>
      <c r="D56" s="15"/>
      <c r="E56" s="16">
        <v>9.9049999999999994</v>
      </c>
      <c r="F56" s="42" t="s">
        <v>123</v>
      </c>
      <c r="G56" s="16">
        <v>2006</v>
      </c>
    </row>
    <row r="57" spans="2:7" x14ac:dyDescent="0.25">
      <c r="B57" s="24"/>
      <c r="C57" s="46" t="s">
        <v>124</v>
      </c>
      <c r="D57" s="15"/>
      <c r="E57" s="16">
        <v>9.9049999999999994</v>
      </c>
      <c r="F57" s="42" t="s">
        <v>125</v>
      </c>
      <c r="G57" s="16">
        <v>2006</v>
      </c>
    </row>
    <row r="58" spans="2:7" x14ac:dyDescent="0.25">
      <c r="B58" s="24"/>
      <c r="C58" s="46" t="s">
        <v>126</v>
      </c>
      <c r="D58" s="15"/>
      <c r="E58" s="16">
        <v>9.9049999999999994</v>
      </c>
      <c r="F58" s="42" t="s">
        <v>127</v>
      </c>
      <c r="G58" s="16">
        <v>2006</v>
      </c>
    </row>
    <row r="59" spans="2:7" x14ac:dyDescent="0.25">
      <c r="B59" s="24"/>
      <c r="C59" s="46" t="s">
        <v>128</v>
      </c>
      <c r="D59" s="15"/>
      <c r="E59" s="16">
        <v>9.9049999999999994</v>
      </c>
      <c r="F59" s="43" t="s">
        <v>129</v>
      </c>
      <c r="G59" s="19">
        <v>2006</v>
      </c>
    </row>
    <row r="60" spans="2:7" x14ac:dyDescent="0.25">
      <c r="B60" s="9" t="s">
        <v>15</v>
      </c>
      <c r="C60" s="25" t="s">
        <v>9</v>
      </c>
      <c r="D60" s="12" t="s">
        <v>19</v>
      </c>
      <c r="E60" s="13"/>
      <c r="F60" s="39"/>
      <c r="G60" s="13"/>
    </row>
    <row r="61" spans="2:7" x14ac:dyDescent="0.25">
      <c r="B61" s="11"/>
      <c r="C61" s="17"/>
      <c r="D61" s="18"/>
      <c r="E61" s="19"/>
      <c r="F61" s="41"/>
      <c r="G61" s="19"/>
    </row>
    <row r="62" spans="2:7" x14ac:dyDescent="0.25">
      <c r="B62" s="9" t="s">
        <v>18</v>
      </c>
      <c r="C62" s="25" t="s">
        <v>132</v>
      </c>
      <c r="D62" s="12">
        <v>40</v>
      </c>
      <c r="E62" s="13"/>
      <c r="F62" s="39"/>
      <c r="G62" s="13"/>
    </row>
    <row r="63" spans="2:7" x14ac:dyDescent="0.25">
      <c r="B63" s="11" t="s">
        <v>42</v>
      </c>
      <c r="C63" s="17" t="s">
        <v>43</v>
      </c>
      <c r="D63" s="18"/>
      <c r="E63" s="19">
        <f>15.057/12</f>
        <v>1.25475</v>
      </c>
      <c r="F63" s="43" t="s">
        <v>44</v>
      </c>
      <c r="G63" s="19">
        <v>2007</v>
      </c>
    </row>
    <row r="64" spans="2:7" x14ac:dyDescent="0.25">
      <c r="B64" s="58"/>
      <c r="C64" s="5" t="s">
        <v>20</v>
      </c>
      <c r="D64" s="6" t="s">
        <v>23</v>
      </c>
      <c r="E64" s="7">
        <f>SUM(E5:E7)</f>
        <v>28.818000000000001</v>
      </c>
    </row>
    <row r="65" spans="2:5" x14ac:dyDescent="0.25">
      <c r="B65" s="59"/>
      <c r="C65" s="5" t="s">
        <v>133</v>
      </c>
      <c r="D65" s="6" t="s">
        <v>22</v>
      </c>
      <c r="E65" s="7">
        <f>SUM(E5:E9)</f>
        <v>43.674999999999997</v>
      </c>
    </row>
    <row r="67" spans="2:5" x14ac:dyDescent="0.25">
      <c r="C67" s="5" t="s">
        <v>24</v>
      </c>
      <c r="D67" s="6" t="s">
        <v>25</v>
      </c>
      <c r="E67" s="7">
        <f>SUM(E5:E63)</f>
        <v>251.99575000000004</v>
      </c>
    </row>
  </sheetData>
  <mergeCells count="1">
    <mergeCell ref="B64:B65"/>
  </mergeCells>
  <hyperlinks>
    <hyperlink ref="F6" r:id="rId1"/>
    <hyperlink ref="F12" r:id="rId2"/>
    <hyperlink ref="F9" r:id="rId3"/>
    <hyperlink ref="F11" r:id="rId4"/>
    <hyperlink ref="F63" r:id="rId5"/>
    <hyperlink ref="F18" r:id="rId6"/>
    <hyperlink ref="F19" r:id="rId7"/>
    <hyperlink ref="F20" r:id="rId8"/>
    <hyperlink ref="F21" r:id="rId9"/>
    <hyperlink ref="F22" r:id="rId10"/>
    <hyperlink ref="F23" r:id="rId11"/>
    <hyperlink ref="F24" r:id="rId12"/>
    <hyperlink ref="F25" r:id="rId13"/>
    <hyperlink ref="F39" r:id="rId14"/>
  </hyperlinks>
  <pageMargins left="0.7" right="0.7" top="0.75" bottom="0.75" header="0.3" footer="0.3"/>
  <pageSetup paperSize="9" orientation="portrait" r:id="rId15"/>
  <ignoredErrors>
    <ignoredError sqref="E44:E45 E51" formula="1"/>
  </ignoredErrors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0" sqref="I20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5" t="s">
        <v>162</v>
      </c>
      <c r="I2" s="57" t="s">
        <v>172</v>
      </c>
    </row>
    <row r="4" spans="2:23" x14ac:dyDescent="0.25">
      <c r="B4" s="5" t="s">
        <v>134</v>
      </c>
    </row>
    <row r="5" spans="2:23" ht="45.75" customHeight="1" x14ac:dyDescent="0.25">
      <c r="B5" s="49" t="s">
        <v>136</v>
      </c>
      <c r="C5" s="1" t="s">
        <v>135</v>
      </c>
      <c r="D5" s="49" t="s">
        <v>142</v>
      </c>
      <c r="E5" s="49" t="s">
        <v>143</v>
      </c>
      <c r="F5" s="49" t="s">
        <v>144</v>
      </c>
      <c r="G5" s="49" t="s">
        <v>145</v>
      </c>
      <c r="H5" s="49" t="s">
        <v>146</v>
      </c>
      <c r="I5" s="49" t="s">
        <v>147</v>
      </c>
      <c r="J5" s="49" t="s">
        <v>148</v>
      </c>
      <c r="K5" s="49" t="s">
        <v>149</v>
      </c>
      <c r="L5" s="49" t="s">
        <v>150</v>
      </c>
      <c r="M5" s="49" t="s">
        <v>151</v>
      </c>
      <c r="N5" s="49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50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52">
        <v>24.13051398</v>
      </c>
      <c r="P6" s="51">
        <f>10+295*Q6</f>
        <v>24.130513982237467</v>
      </c>
      <c r="Q6" s="51">
        <f>(1-R6)/(1+(R6/0.057))</f>
        <v>4.7900047397415137E-2</v>
      </c>
      <c r="R6" s="51">
        <f>(S6+T6)/2</f>
        <v>0.51734673763059336</v>
      </c>
      <c r="S6" s="47">
        <f>(D6-1)/(E6-1)</f>
        <v>0.43820224719101125</v>
      </c>
      <c r="T6" s="47">
        <f>(F6-1)/(G6-1)</f>
        <v>0.59649122807017541</v>
      </c>
      <c r="U6" s="47">
        <f>(H6-1)/(I6-1)</f>
        <v>1</v>
      </c>
      <c r="V6" s="47">
        <f>(J6-1)/(K6-1)</f>
        <v>1</v>
      </c>
      <c r="W6" s="47">
        <f>(L6-1)/(M6-1)</f>
        <v>1</v>
      </c>
    </row>
    <row r="8" spans="2:23" x14ac:dyDescent="0.25">
      <c r="B8" s="5" t="s">
        <v>157</v>
      </c>
    </row>
    <row r="9" spans="2:23" ht="43.5" customHeight="1" x14ac:dyDescent="0.25">
      <c r="B9" s="49" t="s">
        <v>136</v>
      </c>
      <c r="C9" s="1" t="s">
        <v>135</v>
      </c>
      <c r="D9" s="49" t="s">
        <v>142</v>
      </c>
      <c r="E9" s="49" t="s">
        <v>143</v>
      </c>
      <c r="F9" s="49" t="s">
        <v>144</v>
      </c>
      <c r="G9" s="49" t="s">
        <v>145</v>
      </c>
      <c r="H9" s="49" t="s">
        <v>146</v>
      </c>
      <c r="I9" s="49" t="s">
        <v>147</v>
      </c>
      <c r="J9" s="49" t="s">
        <v>148</v>
      </c>
      <c r="K9" s="49" t="s">
        <v>149</v>
      </c>
      <c r="L9" s="49" t="s">
        <v>150</v>
      </c>
      <c r="M9" s="49" t="s">
        <v>151</v>
      </c>
      <c r="N9" s="49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50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52">
        <v>26.334700000000002</v>
      </c>
      <c r="P10" s="51">
        <f>10+295*Q10</f>
        <v>26.334702834435188</v>
      </c>
      <c r="Q10" s="51">
        <f>(1-R10)/(1+(R10/0.057))</f>
        <v>5.5371874015034538E-2</v>
      </c>
      <c r="R10" s="51">
        <f>(S10+T10+U10)/3</f>
        <v>0.47915729494676867</v>
      </c>
      <c r="S10" s="47">
        <f>(D10-1)/(E10-1)</f>
        <v>0.55555555555555558</v>
      </c>
      <c r="T10" s="47">
        <f>(F10-1)/(G10-1)</f>
        <v>0.65384615384615385</v>
      </c>
      <c r="U10" s="47">
        <f>(H10-1)/(I10-1)</f>
        <v>0.22807017543859648</v>
      </c>
      <c r="V10" s="47">
        <f>(J10-1)/(K10-1)</f>
        <v>1</v>
      </c>
      <c r="W10" s="47">
        <f>(L10-1)/(M10-1)</f>
        <v>1</v>
      </c>
    </row>
    <row r="12" spans="2:23" x14ac:dyDescent="0.25">
      <c r="B12" s="5" t="s">
        <v>158</v>
      </c>
    </row>
    <row r="13" spans="2:23" ht="44.25" customHeight="1" x14ac:dyDescent="0.25">
      <c r="B13" s="49" t="s">
        <v>136</v>
      </c>
      <c r="C13" s="1" t="s">
        <v>135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9" t="s">
        <v>146</v>
      </c>
      <c r="I13" s="49" t="s">
        <v>147</v>
      </c>
      <c r="J13" s="49" t="s">
        <v>148</v>
      </c>
      <c r="K13" s="49" t="s">
        <v>149</v>
      </c>
      <c r="L13" s="49" t="s">
        <v>150</v>
      </c>
      <c r="M13" s="49" t="s">
        <v>151</v>
      </c>
      <c r="N13" s="49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50" t="s">
        <v>160</v>
      </c>
      <c r="C14" s="1">
        <v>0.91300000000000003</v>
      </c>
      <c r="D14">
        <v>138</v>
      </c>
      <c r="E14">
        <v>244</v>
      </c>
      <c r="N14" s="52">
        <v>21.815570000000001</v>
      </c>
      <c r="P14" s="51">
        <f>10+295*Q14</f>
        <v>21.815566353554171</v>
      </c>
      <c r="Q14" s="51">
        <f>(1-R14)/(1+(R14/0.057))</f>
        <v>4.0052767300183631E-2</v>
      </c>
      <c r="R14" s="51">
        <f>(S14)/1</f>
        <v>0.56378600823045266</v>
      </c>
      <c r="S14" s="47">
        <f>(D14-1)/(E14-1)</f>
        <v>0.56378600823045266</v>
      </c>
      <c r="T14" s="47">
        <f>(F14-1)/(G14-1)</f>
        <v>1</v>
      </c>
      <c r="U14" s="47">
        <f>(H14-1)/(I14-1)</f>
        <v>1</v>
      </c>
      <c r="V14" s="47">
        <f>(J14-1)/(K14-1)</f>
        <v>1</v>
      </c>
      <c r="W14" s="47">
        <f>(L14-1)/(M14-1)</f>
        <v>1</v>
      </c>
    </row>
    <row r="17" spans="2:11" ht="18.75" x14ac:dyDescent="0.3">
      <c r="B17" s="53" t="s">
        <v>161</v>
      </c>
      <c r="C17" s="54"/>
      <c r="D17" s="53">
        <f>(N6+N10+N14)/3</f>
        <v>24.093594659999997</v>
      </c>
    </row>
    <row r="20" spans="2:11" x14ac:dyDescent="0.25">
      <c r="B20" s="1" t="s">
        <v>170</v>
      </c>
      <c r="K20" s="56">
        <f>D17*5000</f>
        <v>120467.97329999998</v>
      </c>
    </row>
    <row r="23" spans="2:11" ht="30" x14ac:dyDescent="0.25">
      <c r="B23" s="48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" sqref="I2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5" t="s">
        <v>162</v>
      </c>
      <c r="I2" s="57" t="s">
        <v>172</v>
      </c>
    </row>
    <row r="4" spans="2:23" x14ac:dyDescent="0.25">
      <c r="B4" s="5" t="s">
        <v>134</v>
      </c>
    </row>
    <row r="5" spans="2:23" ht="45.75" customHeight="1" x14ac:dyDescent="0.25">
      <c r="B5" s="49" t="s">
        <v>136</v>
      </c>
      <c r="C5" s="1" t="s">
        <v>135</v>
      </c>
      <c r="D5" s="49" t="s">
        <v>142</v>
      </c>
      <c r="E5" s="49" t="s">
        <v>143</v>
      </c>
      <c r="F5" s="49" t="s">
        <v>144</v>
      </c>
      <c r="G5" s="49" t="s">
        <v>145</v>
      </c>
      <c r="H5" s="49" t="s">
        <v>146</v>
      </c>
      <c r="I5" s="49" t="s">
        <v>147</v>
      </c>
      <c r="J5" s="49" t="s">
        <v>148</v>
      </c>
      <c r="K5" s="49" t="s">
        <v>149</v>
      </c>
      <c r="L5" s="49" t="s">
        <v>150</v>
      </c>
      <c r="M5" s="49" t="s">
        <v>151</v>
      </c>
      <c r="N5" s="49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50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52">
        <v>24.13051398</v>
      </c>
      <c r="P6" s="51">
        <f>10+295*Q6</f>
        <v>24.130513982237467</v>
      </c>
      <c r="Q6" s="51">
        <f>(1-R6)/(1+(R6/0.057))</f>
        <v>4.7900047397415137E-2</v>
      </c>
      <c r="R6" s="51">
        <f>(S6+T6)/2</f>
        <v>0.51734673763059336</v>
      </c>
      <c r="S6" s="47">
        <f>(D6-1)/(E6-1)</f>
        <v>0.43820224719101125</v>
      </c>
      <c r="T6" s="47">
        <f>(F6-1)/(G6-1)</f>
        <v>0.59649122807017541</v>
      </c>
      <c r="U6" s="47">
        <f>(H6-1)/(I6-1)</f>
        <v>1</v>
      </c>
      <c r="V6" s="47">
        <f>(J6-1)/(K6-1)</f>
        <v>1</v>
      </c>
      <c r="W6" s="47">
        <f>(L6-1)/(M6-1)</f>
        <v>1</v>
      </c>
    </row>
    <row r="8" spans="2:23" x14ac:dyDescent="0.25">
      <c r="B8" s="5" t="s">
        <v>157</v>
      </c>
    </row>
    <row r="9" spans="2:23" ht="43.5" customHeight="1" x14ac:dyDescent="0.25">
      <c r="B9" s="49" t="s">
        <v>136</v>
      </c>
      <c r="C9" s="1" t="s">
        <v>135</v>
      </c>
      <c r="D9" s="49" t="s">
        <v>142</v>
      </c>
      <c r="E9" s="49" t="s">
        <v>143</v>
      </c>
      <c r="F9" s="49" t="s">
        <v>144</v>
      </c>
      <c r="G9" s="49" t="s">
        <v>145</v>
      </c>
      <c r="H9" s="49" t="s">
        <v>146</v>
      </c>
      <c r="I9" s="49" t="s">
        <v>147</v>
      </c>
      <c r="J9" s="49" t="s">
        <v>148</v>
      </c>
      <c r="K9" s="49" t="s">
        <v>149</v>
      </c>
      <c r="L9" s="49" t="s">
        <v>150</v>
      </c>
      <c r="M9" s="49" t="s">
        <v>151</v>
      </c>
      <c r="N9" s="49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50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52">
        <v>26.334700000000002</v>
      </c>
      <c r="P10" s="51">
        <f>10+295*Q10</f>
        <v>26.334702834435188</v>
      </c>
      <c r="Q10" s="51">
        <f>(1-R10)/(1+(R10/0.057))</f>
        <v>5.5371874015034538E-2</v>
      </c>
      <c r="R10" s="51">
        <f>(S10+T10+U10)/3</f>
        <v>0.47915729494676867</v>
      </c>
      <c r="S10" s="47">
        <f>(D10-1)/(E10-1)</f>
        <v>0.55555555555555558</v>
      </c>
      <c r="T10" s="47">
        <f>(F10-1)/(G10-1)</f>
        <v>0.65384615384615385</v>
      </c>
      <c r="U10" s="47">
        <f>(H10-1)/(I10-1)</f>
        <v>0.22807017543859648</v>
      </c>
      <c r="V10" s="47">
        <f>(J10-1)/(K10-1)</f>
        <v>1</v>
      </c>
      <c r="W10" s="47">
        <f>(L10-1)/(M10-1)</f>
        <v>1</v>
      </c>
    </row>
    <row r="12" spans="2:23" x14ac:dyDescent="0.25">
      <c r="B12" s="5" t="s">
        <v>158</v>
      </c>
    </row>
    <row r="13" spans="2:23" ht="44.25" customHeight="1" x14ac:dyDescent="0.25">
      <c r="B13" s="49" t="s">
        <v>136</v>
      </c>
      <c r="C13" s="1" t="s">
        <v>135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9" t="s">
        <v>146</v>
      </c>
      <c r="I13" s="49" t="s">
        <v>147</v>
      </c>
      <c r="J13" s="49" t="s">
        <v>148</v>
      </c>
      <c r="K13" s="49" t="s">
        <v>149</v>
      </c>
      <c r="L13" s="49" t="s">
        <v>150</v>
      </c>
      <c r="M13" s="49" t="s">
        <v>151</v>
      </c>
      <c r="N13" s="49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50" t="s">
        <v>160</v>
      </c>
      <c r="C14" s="1">
        <v>0.91300000000000003</v>
      </c>
      <c r="D14">
        <v>138</v>
      </c>
      <c r="E14">
        <v>244</v>
      </c>
      <c r="N14" s="52">
        <v>21.815570000000001</v>
      </c>
      <c r="P14" s="51">
        <f>10+295*Q14</f>
        <v>21.815566353554171</v>
      </c>
      <c r="Q14" s="51">
        <f>(1-R14)/(1+(R14/0.057))</f>
        <v>4.0052767300183631E-2</v>
      </c>
      <c r="R14" s="51">
        <f>(S14)/1</f>
        <v>0.56378600823045266</v>
      </c>
      <c r="S14" s="47">
        <f>(D14-1)/(E14-1)</f>
        <v>0.56378600823045266</v>
      </c>
      <c r="T14" s="47">
        <f>(F14-1)/(G14-1)</f>
        <v>1</v>
      </c>
      <c r="U14" s="47">
        <f>(H14-1)/(I14-1)</f>
        <v>1</v>
      </c>
      <c r="V14" s="47">
        <f>(J14-1)/(K14-1)</f>
        <v>1</v>
      </c>
      <c r="W14" s="47">
        <f>(L14-1)/(M14-1)</f>
        <v>1</v>
      </c>
    </row>
    <row r="17" spans="2:11" ht="18.75" x14ac:dyDescent="0.3">
      <c r="B17" s="53" t="s">
        <v>161</v>
      </c>
      <c r="C17" s="54"/>
      <c r="D17" s="53">
        <f>(N6+N10+N14)/3</f>
        <v>24.093594659999997</v>
      </c>
    </row>
    <row r="20" spans="2:11" x14ac:dyDescent="0.25">
      <c r="B20" s="1" t="s">
        <v>171</v>
      </c>
      <c r="K20" s="56">
        <f>D17*5000</f>
        <v>120467.97329999998</v>
      </c>
    </row>
    <row r="23" spans="2:11" ht="30" x14ac:dyDescent="0.25">
      <c r="B23" s="48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tabulka</vt:lpstr>
      <vt:lpstr>Rozpis výsledků</vt:lpstr>
      <vt:lpstr>Návrh Jimp časopisů pro 1. výsl</vt:lpstr>
      <vt:lpstr>Návrh Jimp časopisů pro 2. výsl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2015-01-08T12:53:22Z</dcterms:modified>
</cp:coreProperties>
</file>